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40014206\Downloads\"/>
    </mc:Choice>
  </mc:AlternateContent>
  <xr:revisionPtr revIDLastSave="0" documentId="13_ncr:1_{1AE214D2-45BF-4093-A7A8-DED4552AF1D5}" xr6:coauthVersionLast="47" xr6:coauthVersionMax="47" xr10:uidLastSave="{00000000-0000-0000-0000-000000000000}"/>
  <bookViews>
    <workbookView xWindow="-110" yWindow="-110" windowWidth="19420" windowHeight="10420" tabRatio="846" xr2:uid="{00000000-000D-0000-FFFF-FFFF00000000}"/>
  </bookViews>
  <sheets>
    <sheet name="introduction" sheetId="8" r:id="rId1"/>
    <sheet name="Using block grants towards a TA" sheetId="28" r:id="rId2"/>
    <sheet name="Guidance" sheetId="11" r:id="rId3"/>
    <sheet name="Jisc APC template v8" sheetId="25" r:id="rId4"/>
    <sheet name="RCUK compliance summary" sheetId="21" r:id="rId5"/>
    <sheet name="Discounts, memberships &amp; pre-pa" sheetId="23" r:id="rId6"/>
    <sheet name="Jisc Transitional Agreement" sheetId="27" r:id="rId7"/>
    <sheet name="Constrained values" sheetId="24" r:id="rId8"/>
  </sheets>
  <definedNames>
    <definedName name="_xlnm.Print_Area" localSheetId="3">'Jisc APC template v8'!$A$3:$AI$22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7" i="27" l="1"/>
  <c r="D37" i="21"/>
  <c r="L3" i="27"/>
  <c r="L4" i="27"/>
  <c r="L5"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F37" i="21"/>
  <c r="E36" i="21"/>
  <c r="A3" i="23" a="1"/>
  <c r="A3" i="23" s="1"/>
  <c r="E37" i="28"/>
  <c r="E15" i="28"/>
  <c r="E20" i="28"/>
  <c r="E21" i="28" s="1"/>
  <c r="E22" i="28" s="1"/>
  <c r="E23" i="28" s="1"/>
  <c r="M3" i="23" l="1"/>
  <c r="N3" i="23" s="1"/>
  <c r="L3" i="23"/>
  <c r="R3" i="23" s="1"/>
  <c r="K3" i="23"/>
  <c r="Q3" i="23" s="1"/>
  <c r="H3" i="23"/>
  <c r="J3" i="23"/>
  <c r="P3" i="23" s="1"/>
  <c r="I3" i="23"/>
  <c r="O3" i="23" s="1"/>
  <c r="A4" i="23" a="1"/>
  <c r="A4" i="23" s="1"/>
  <c r="G3" i="23"/>
  <c r="E38" i="28"/>
  <c r="E39" i="28" s="1"/>
  <c r="G4" i="23" l="1"/>
  <c r="H4" i="23"/>
  <c r="I4" i="23"/>
  <c r="O4" i="23" s="1"/>
  <c r="J4" i="23"/>
  <c r="P4" i="23" s="1"/>
  <c r="K4" i="23"/>
  <c r="Q4" i="23" s="1"/>
  <c r="L4" i="23"/>
  <c r="R4" i="23" s="1"/>
  <c r="M4" i="23"/>
  <c r="N4" i="23" s="1"/>
  <c r="A5" i="23" a="1"/>
  <c r="A5" i="23" s="1"/>
  <c r="E28" i="21"/>
  <c r="G28" i="21" s="1"/>
  <c r="C29" i="21" s="1"/>
  <c r="E29" i="21" s="1"/>
  <c r="G29" i="21" s="1"/>
  <c r="C30" i="21" s="1"/>
  <c r="E30" i="21" s="1"/>
  <c r="G30" i="21" s="1"/>
  <c r="C31" i="21" s="1"/>
  <c r="E31" i="21" s="1"/>
  <c r="G31" i="21" s="1"/>
  <c r="C32" i="21" s="1"/>
  <c r="E32" i="21" s="1"/>
  <c r="G32" i="21" s="1"/>
  <c r="C33" i="21" s="1"/>
  <c r="E33" i="21" s="1"/>
  <c r="G33" i="21" s="1"/>
  <c r="C34" i="21" s="1"/>
  <c r="E34" i="21" s="1"/>
  <c r="G34" i="21" l="1"/>
  <c r="C35" i="21" s="1"/>
  <c r="E35" i="21"/>
  <c r="G35" i="21" s="1"/>
  <c r="K5" i="23"/>
  <c r="Q5" i="23" s="1"/>
  <c r="L5" i="23"/>
  <c r="R5" i="23" s="1"/>
  <c r="M5" i="23"/>
  <c r="N5" i="23" s="1"/>
  <c r="G5" i="23"/>
  <c r="I5" i="23"/>
  <c r="O5" i="23" s="1"/>
  <c r="H5" i="23"/>
  <c r="J5" i="23"/>
  <c r="P5" i="23" s="1"/>
  <c r="A6" i="23" a="1"/>
  <c r="A6" i="23" s="1"/>
  <c r="A7" i="23" l="1" a="1"/>
  <c r="A7" i="23" s="1"/>
  <c r="G6" i="23"/>
  <c r="M6" i="23"/>
  <c r="N6" i="23" s="1"/>
  <c r="H6" i="23"/>
  <c r="I6" i="23"/>
  <c r="O6" i="23" s="1"/>
  <c r="J6" i="23"/>
  <c r="P6" i="23" s="1"/>
  <c r="K6" i="23"/>
  <c r="Q6" i="23" s="1"/>
  <c r="L6" i="23"/>
  <c r="R6" i="23" s="1"/>
  <c r="A8" i="23" a="1"/>
  <c r="A8" i="23" s="1"/>
  <c r="G8" i="23" l="1"/>
  <c r="M8" i="23"/>
  <c r="N8" i="23" s="1"/>
  <c r="H8" i="23"/>
  <c r="I8" i="23"/>
  <c r="O8" i="23" s="1"/>
  <c r="J8" i="23"/>
  <c r="P8" i="23" s="1"/>
  <c r="K8" i="23"/>
  <c r="Q8" i="23" s="1"/>
  <c r="L8" i="23"/>
  <c r="R8" i="23" s="1"/>
  <c r="K7" i="23"/>
  <c r="Q7" i="23" s="1"/>
  <c r="L7" i="23"/>
  <c r="R7" i="23" s="1"/>
  <c r="M7" i="23"/>
  <c r="N7" i="23" s="1"/>
  <c r="I7" i="23"/>
  <c r="O7" i="23" s="1"/>
  <c r="G7" i="23"/>
  <c r="H7" i="23"/>
  <c r="J7" i="23"/>
  <c r="P7" i="23" s="1"/>
  <c r="A9" i="23" a="1"/>
  <c r="A9" i="23" s="1"/>
  <c r="C47" i="21"/>
  <c r="C45" i="21"/>
  <c r="C20" i="21"/>
  <c r="C15" i="21"/>
  <c r="K9" i="23" l="1"/>
  <c r="Q9" i="23" s="1"/>
  <c r="L9" i="23"/>
  <c r="R9" i="23" s="1"/>
  <c r="M9" i="23"/>
  <c r="N9" i="23" s="1"/>
  <c r="G9" i="23"/>
  <c r="H9" i="23"/>
  <c r="I9" i="23"/>
  <c r="O9" i="23" s="1"/>
  <c r="J9" i="23"/>
  <c r="P9" i="23" s="1"/>
  <c r="A10" i="23" a="1"/>
  <c r="A10" i="23" s="1"/>
  <c r="C40" i="21"/>
  <c r="G10" i="23" l="1"/>
  <c r="H10" i="23"/>
  <c r="I10" i="23"/>
  <c r="O10" i="23" s="1"/>
  <c r="J10" i="23"/>
  <c r="P10" i="23" s="1"/>
  <c r="K10" i="23"/>
  <c r="Q10" i="23" s="1"/>
  <c r="L10" i="23"/>
  <c r="R10" i="23" s="1"/>
  <c r="M10" i="23"/>
  <c r="N10" i="23" s="1"/>
  <c r="A11" i="23" a="1"/>
  <c r="A11" i="23" s="1"/>
  <c r="K11" i="23" l="1"/>
  <c r="Q11" i="23" s="1"/>
  <c r="L11" i="23"/>
  <c r="R11" i="23" s="1"/>
  <c r="I11" i="23"/>
  <c r="O11" i="23" s="1"/>
  <c r="M11" i="23"/>
  <c r="N11" i="23" s="1"/>
  <c r="G11" i="23"/>
  <c r="H11" i="23"/>
  <c r="J11" i="23"/>
  <c r="P11" i="23" s="1"/>
  <c r="A12" i="23" a="1"/>
  <c r="A12" i="23" s="1"/>
  <c r="G12" i="23" l="1"/>
  <c r="M12" i="23"/>
  <c r="N12" i="23" s="1"/>
  <c r="H12" i="23"/>
  <c r="I12" i="23"/>
  <c r="O12" i="23" s="1"/>
  <c r="J12" i="23"/>
  <c r="P12" i="23" s="1"/>
  <c r="K12" i="23"/>
  <c r="Q12" i="23" s="1"/>
  <c r="L12" i="23"/>
  <c r="R12" i="23" s="1"/>
  <c r="A13" i="23" a="1"/>
  <c r="A13" i="23" s="1"/>
  <c r="K13" i="23" l="1"/>
  <c r="Q13" i="23" s="1"/>
  <c r="L13" i="23"/>
  <c r="R13" i="23" s="1"/>
  <c r="M13" i="23"/>
  <c r="N13" i="23" s="1"/>
  <c r="G13" i="23"/>
  <c r="H13" i="23"/>
  <c r="I13" i="23"/>
  <c r="O13" i="23" s="1"/>
  <c r="J13" i="23"/>
  <c r="P13" i="23" s="1"/>
  <c r="A14" i="23" a="1"/>
  <c r="A14" i="23" s="1"/>
  <c r="G14" i="23" l="1"/>
  <c r="H14" i="23"/>
  <c r="M14" i="23"/>
  <c r="N14" i="23" s="1"/>
  <c r="I14" i="23"/>
  <c r="O14" i="23" s="1"/>
  <c r="J14" i="23"/>
  <c r="P14" i="23" s="1"/>
  <c r="K14" i="23"/>
  <c r="Q14" i="23" s="1"/>
  <c r="L14" i="23"/>
  <c r="R14" i="23" s="1"/>
  <c r="A15" i="23" a="1"/>
  <c r="A15" i="23" s="1"/>
  <c r="K15" i="23" l="1"/>
  <c r="Q15" i="23" s="1"/>
  <c r="L15" i="23"/>
  <c r="R15" i="23" s="1"/>
  <c r="M15" i="23"/>
  <c r="N15" i="23" s="1"/>
  <c r="I15" i="23"/>
  <c r="O15" i="23" s="1"/>
  <c r="G15" i="23"/>
  <c r="H15" i="23"/>
  <c r="J15" i="23"/>
  <c r="P15" i="23" s="1"/>
  <c r="A16" i="23" a="1"/>
  <c r="A16" i="23" s="1"/>
  <c r="G16" i="23" l="1"/>
  <c r="H16" i="23"/>
  <c r="M16" i="23"/>
  <c r="N16" i="23" s="1"/>
  <c r="I16" i="23"/>
  <c r="O16" i="23" s="1"/>
  <c r="J16" i="23"/>
  <c r="P16" i="23" s="1"/>
  <c r="K16" i="23"/>
  <c r="Q16" i="23" s="1"/>
  <c r="L16" i="23"/>
  <c r="R16" i="23" s="1"/>
  <c r="A17" i="23" a="1"/>
  <c r="A17" i="23" s="1"/>
  <c r="K17" i="23" l="1"/>
  <c r="Q17" i="23" s="1"/>
  <c r="L17" i="23"/>
  <c r="R17" i="23" s="1"/>
  <c r="M17" i="23"/>
  <c r="N17" i="23" s="1"/>
  <c r="G17" i="23"/>
  <c r="I17" i="23"/>
  <c r="O17" i="23" s="1"/>
  <c r="H17" i="23"/>
  <c r="J17" i="23"/>
  <c r="P17" i="23" s="1"/>
  <c r="A18" i="23" a="1"/>
  <c r="A18" i="23" s="1"/>
  <c r="G18" i="23" l="1"/>
  <c r="H18" i="23"/>
  <c r="M18" i="23"/>
  <c r="N18" i="23" s="1"/>
  <c r="I18" i="23"/>
  <c r="O18" i="23" s="1"/>
  <c r="J18" i="23"/>
  <c r="P18" i="23" s="1"/>
  <c r="K18" i="23"/>
  <c r="Q18" i="23" s="1"/>
  <c r="L18" i="23"/>
  <c r="R18" i="23" s="1"/>
  <c r="A19" i="23" a="1"/>
  <c r="A19" i="23" s="1"/>
  <c r="K19" i="23" l="1"/>
  <c r="Q19" i="23" s="1"/>
  <c r="I19" i="23"/>
  <c r="O19" i="23" s="1"/>
  <c r="L19" i="23"/>
  <c r="R19" i="23" s="1"/>
  <c r="M19" i="23"/>
  <c r="N19" i="23" s="1"/>
  <c r="G19" i="23"/>
  <c r="H19" i="23"/>
  <c r="J19" i="23"/>
  <c r="P19" i="23" s="1"/>
  <c r="A20" i="23" a="1"/>
  <c r="A20" i="23" s="1"/>
  <c r="G20" i="23" l="1"/>
  <c r="H20" i="23"/>
  <c r="I20" i="23"/>
  <c r="O20" i="23" s="1"/>
  <c r="J20" i="23"/>
  <c r="P20" i="23" s="1"/>
  <c r="K20" i="23"/>
  <c r="Q20" i="23" s="1"/>
  <c r="M20" i="23"/>
  <c r="N20" i="23" s="1"/>
  <c r="L20" i="23"/>
  <c r="R20" i="23" s="1"/>
  <c r="A21" i="23" a="1"/>
  <c r="A21" i="23" s="1"/>
  <c r="K21" i="23" l="1"/>
  <c r="Q21" i="23" s="1"/>
  <c r="L21" i="23"/>
  <c r="R21" i="23" s="1"/>
  <c r="M21" i="23"/>
  <c r="N21" i="23" s="1"/>
  <c r="G21" i="23"/>
  <c r="H21" i="23"/>
  <c r="I21" i="23"/>
  <c r="O21" i="23" s="1"/>
  <c r="J21" i="23"/>
  <c r="P21" i="23" s="1"/>
  <c r="A22" i="23" a="1"/>
  <c r="A22" i="23" s="1"/>
  <c r="G22" i="23" l="1"/>
  <c r="H22" i="23"/>
  <c r="M22" i="23"/>
  <c r="N22" i="23" s="1"/>
  <c r="I22" i="23"/>
  <c r="O22" i="23" s="1"/>
  <c r="J22" i="23"/>
  <c r="P22" i="23" s="1"/>
  <c r="K22" i="23"/>
  <c r="Q22" i="23" s="1"/>
  <c r="L22" i="23"/>
  <c r="R22" i="23" s="1"/>
  <c r="A23" i="23" a="1"/>
  <c r="A23" i="23" s="1"/>
  <c r="K23" i="23" l="1"/>
  <c r="Q23" i="23" s="1"/>
  <c r="L23" i="23"/>
  <c r="R23" i="23" s="1"/>
  <c r="M23" i="23"/>
  <c r="N23" i="23" s="1"/>
  <c r="I23" i="23"/>
  <c r="O23" i="23" s="1"/>
  <c r="G23" i="23"/>
  <c r="H23" i="23"/>
  <c r="J23" i="23"/>
  <c r="P23" i="23" s="1"/>
  <c r="A24" i="23" a="1"/>
  <c r="A24" i="23" s="1"/>
  <c r="G24" i="23" l="1"/>
  <c r="H24" i="23"/>
  <c r="I24" i="23"/>
  <c r="O24" i="23" s="1"/>
  <c r="J24" i="23"/>
  <c r="P24" i="23" s="1"/>
  <c r="K24" i="23"/>
  <c r="Q24" i="23" s="1"/>
  <c r="M24" i="23"/>
  <c r="N24" i="23" s="1"/>
  <c r="L24" i="23"/>
  <c r="R24" i="23" s="1"/>
  <c r="A25" i="23" a="1"/>
  <c r="A25" i="23" s="1"/>
  <c r="K25" i="23" l="1"/>
  <c r="Q25" i="23" s="1"/>
  <c r="L25" i="23"/>
  <c r="R25" i="23" s="1"/>
  <c r="I25" i="23"/>
  <c r="O25" i="23" s="1"/>
  <c r="M25" i="23"/>
  <c r="N25" i="23" s="1"/>
  <c r="G25" i="23"/>
  <c r="H25" i="23"/>
  <c r="J25" i="23"/>
  <c r="P25" i="23" s="1"/>
  <c r="A26" i="23" a="1"/>
  <c r="A26" i="23" s="1"/>
  <c r="G26" i="23" l="1"/>
  <c r="M26" i="23"/>
  <c r="N26" i="23" s="1"/>
  <c r="H26" i="23"/>
  <c r="I26" i="23"/>
  <c r="O26" i="23" s="1"/>
  <c r="J26" i="23"/>
  <c r="P26" i="23" s="1"/>
  <c r="K26" i="23"/>
  <c r="Q26" i="23" s="1"/>
  <c r="L26" i="23"/>
  <c r="R26" i="23" s="1"/>
  <c r="A27" i="23" a="1"/>
  <c r="A27" i="23" s="1"/>
  <c r="K27" i="23" l="1"/>
  <c r="Q27" i="23" s="1"/>
  <c r="L27" i="23"/>
  <c r="R27" i="23" s="1"/>
  <c r="M27" i="23"/>
  <c r="N27" i="23" s="1"/>
  <c r="G27" i="23"/>
  <c r="I27" i="23"/>
  <c r="O27" i="23" s="1"/>
  <c r="H27" i="23"/>
  <c r="J27" i="23"/>
  <c r="P27" i="23" s="1"/>
  <c r="A28" i="23" a="1"/>
  <c r="A28" i="23" s="1"/>
  <c r="G28" i="23" l="1"/>
  <c r="H28" i="23"/>
  <c r="I28" i="23"/>
  <c r="O28" i="23" s="1"/>
  <c r="J28" i="23"/>
  <c r="P28" i="23" s="1"/>
  <c r="K28" i="23"/>
  <c r="Q28" i="23" s="1"/>
  <c r="L28" i="23"/>
  <c r="R28" i="23" s="1"/>
  <c r="M28" i="23"/>
  <c r="N28" i="23" s="1"/>
  <c r="A29" i="23" a="1"/>
  <c r="A29" i="23" s="1"/>
  <c r="K29" i="23" l="1"/>
  <c r="Q29" i="23" s="1"/>
  <c r="L29" i="23"/>
  <c r="R29" i="23" s="1"/>
  <c r="M29" i="23"/>
  <c r="N29" i="23" s="1"/>
  <c r="I29" i="23"/>
  <c r="O29" i="23" s="1"/>
  <c r="G29" i="23"/>
  <c r="H29" i="23"/>
  <c r="J29" i="23"/>
  <c r="P29" i="23" s="1"/>
  <c r="A30" i="23" a="1"/>
  <c r="A30" i="23" s="1"/>
  <c r="G30" i="23" l="1"/>
  <c r="H30" i="23"/>
  <c r="I30" i="23"/>
  <c r="O30" i="23" s="1"/>
  <c r="J30" i="23"/>
  <c r="P30" i="23" s="1"/>
  <c r="M30" i="23"/>
  <c r="N30" i="23" s="1"/>
  <c r="K30" i="23"/>
  <c r="Q30" i="23" s="1"/>
  <c r="L30" i="23"/>
  <c r="R30" i="23" s="1"/>
  <c r="A31" i="23" a="1"/>
  <c r="A31" i="23" s="1"/>
  <c r="K31" i="23" l="1"/>
  <c r="Q31" i="23" s="1"/>
  <c r="L31" i="23"/>
  <c r="R31" i="23" s="1"/>
  <c r="M31" i="23"/>
  <c r="N31" i="23" s="1"/>
  <c r="G31" i="23"/>
  <c r="I31" i="23"/>
  <c r="O31" i="23" s="1"/>
  <c r="H31" i="23"/>
  <c r="J31" i="23"/>
  <c r="P31" i="23" s="1"/>
  <c r="A32" i="23" a="1"/>
  <c r="A32" i="23" s="1"/>
  <c r="G32" i="23" l="1"/>
  <c r="H32" i="23"/>
  <c r="I32" i="23"/>
  <c r="O32" i="23" s="1"/>
  <c r="J32" i="23"/>
  <c r="P32" i="23" s="1"/>
  <c r="K32" i="23"/>
  <c r="Q32" i="23" s="1"/>
  <c r="L32" i="23"/>
  <c r="R32" i="23" s="1"/>
  <c r="M32" i="23"/>
  <c r="N32" i="23" s="1"/>
  <c r="A33" i="23" a="1"/>
  <c r="A33" i="23" s="1"/>
  <c r="K33" i="23" l="1"/>
  <c r="Q33" i="23" s="1"/>
  <c r="I33" i="23"/>
  <c r="O33" i="23" s="1"/>
  <c r="L33" i="23"/>
  <c r="R33" i="23" s="1"/>
  <c r="M33" i="23"/>
  <c r="N33" i="23" s="1"/>
  <c r="G33" i="23"/>
  <c r="H33" i="23"/>
  <c r="J33" i="23"/>
  <c r="P33" i="23" s="1"/>
  <c r="A34" i="23" a="1"/>
  <c r="A34" i="23" s="1"/>
  <c r="G34" i="23" l="1"/>
  <c r="H34" i="23"/>
  <c r="I34" i="23"/>
  <c r="O34" i="23" s="1"/>
  <c r="M34" i="23"/>
  <c r="N34" i="23" s="1"/>
  <c r="J34" i="23"/>
  <c r="P34" i="23" s="1"/>
  <c r="K34" i="23"/>
  <c r="Q34" i="23" s="1"/>
  <c r="L34" i="23"/>
  <c r="R34" i="23" s="1"/>
  <c r="A35" i="23" a="1"/>
  <c r="A35" i="23" s="1"/>
  <c r="K35" i="23" l="1"/>
  <c r="Q35" i="23" s="1"/>
  <c r="L35" i="23"/>
  <c r="R35" i="23" s="1"/>
  <c r="I35" i="23"/>
  <c r="O35" i="23" s="1"/>
  <c r="M35" i="23"/>
  <c r="N35" i="23" s="1"/>
  <c r="G35" i="23"/>
  <c r="H35" i="23"/>
  <c r="J35" i="23"/>
  <c r="P35" i="23" s="1"/>
  <c r="A36" i="23" a="1"/>
  <c r="A36" i="23" s="1"/>
  <c r="G36" i="23" l="1"/>
  <c r="H36" i="23"/>
  <c r="I36" i="23"/>
  <c r="O36" i="23" s="1"/>
  <c r="J36" i="23"/>
  <c r="P36" i="23" s="1"/>
  <c r="K36" i="23"/>
  <c r="Q36" i="23" s="1"/>
  <c r="L36" i="23"/>
  <c r="R36" i="23" s="1"/>
  <c r="M36" i="23"/>
  <c r="N36" i="23" s="1"/>
  <c r="A37" i="23" a="1"/>
  <c r="A37" i="23" s="1"/>
  <c r="K37" i="23" l="1"/>
  <c r="Q37" i="23" s="1"/>
  <c r="L37" i="23"/>
  <c r="R37" i="23" s="1"/>
  <c r="M37" i="23"/>
  <c r="N37" i="23" s="1"/>
  <c r="G37" i="23"/>
  <c r="I37" i="23"/>
  <c r="O37" i="23" s="1"/>
  <c r="H37" i="23"/>
  <c r="J37" i="23"/>
  <c r="P37" i="23" s="1"/>
  <c r="A38" i="23" a="1"/>
  <c r="A38" i="23" s="1"/>
  <c r="G38" i="23" l="1"/>
  <c r="H38" i="23"/>
  <c r="I38" i="23"/>
  <c r="O38" i="23" s="1"/>
  <c r="M38" i="23"/>
  <c r="N38" i="23" s="1"/>
  <c r="J38" i="23"/>
  <c r="P38" i="23" s="1"/>
  <c r="K38" i="23"/>
  <c r="Q38" i="23" s="1"/>
  <c r="L38" i="23"/>
  <c r="R38" i="23" s="1"/>
  <c r="A39" i="23" a="1"/>
  <c r="A39" i="23" s="1"/>
  <c r="K39" i="23" l="1"/>
  <c r="Q39" i="23" s="1"/>
  <c r="L39" i="23"/>
  <c r="R39" i="23" s="1"/>
  <c r="I39" i="23"/>
  <c r="O39" i="23" s="1"/>
  <c r="M39" i="23"/>
  <c r="N39" i="23" s="1"/>
  <c r="G39" i="23"/>
  <c r="H39" i="23"/>
  <c r="J39" i="23"/>
  <c r="P39" i="23" s="1"/>
  <c r="A40" i="23" a="1"/>
  <c r="A40" i="23" s="1"/>
  <c r="G40" i="23" l="1"/>
  <c r="H40" i="23"/>
  <c r="I40" i="23"/>
  <c r="O40" i="23" s="1"/>
  <c r="J40" i="23"/>
  <c r="P40" i="23" s="1"/>
  <c r="K40" i="23"/>
  <c r="Q40" i="23" s="1"/>
  <c r="L40" i="23"/>
  <c r="R40" i="23" s="1"/>
  <c r="M40" i="23"/>
  <c r="N40" i="23" s="1"/>
  <c r="A41" i="23" a="1"/>
  <c r="A41" i="23" s="1"/>
  <c r="K41" i="23" l="1"/>
  <c r="Q41" i="23" s="1"/>
  <c r="L41" i="23"/>
  <c r="R41" i="23" s="1"/>
  <c r="M41" i="23"/>
  <c r="N41" i="23" s="1"/>
  <c r="G41" i="23"/>
  <c r="I41" i="23"/>
  <c r="O41" i="23" s="1"/>
  <c r="H41" i="23"/>
  <c r="J41" i="23"/>
  <c r="P41" i="23" s="1"/>
  <c r="A42" i="23" a="1"/>
  <c r="A42" i="23" s="1"/>
  <c r="G42" i="23" l="1"/>
  <c r="H42" i="23"/>
  <c r="I42" i="23"/>
  <c r="O42" i="23" s="1"/>
  <c r="M42" i="23"/>
  <c r="N42" i="23" s="1"/>
  <c r="J42" i="23"/>
  <c r="P42" i="23" s="1"/>
  <c r="K42" i="23"/>
  <c r="Q42" i="23" s="1"/>
  <c r="L42" i="23"/>
  <c r="R42" i="23" s="1"/>
  <c r="A43" i="23" a="1"/>
  <c r="A43" i="23" s="1"/>
  <c r="K43" i="23" l="1"/>
  <c r="Q43" i="23" s="1"/>
  <c r="L43" i="23"/>
  <c r="R43" i="23" s="1"/>
  <c r="M43" i="23"/>
  <c r="N43" i="23" s="1"/>
  <c r="G43" i="23"/>
  <c r="H43" i="23"/>
  <c r="I43" i="23"/>
  <c r="O43" i="23" s="1"/>
  <c r="J43" i="23"/>
  <c r="P43" i="23" s="1"/>
  <c r="A44" i="23" a="1"/>
  <c r="A44" i="23" s="1"/>
  <c r="G44" i="23" l="1"/>
  <c r="H44" i="23"/>
  <c r="I44" i="23"/>
  <c r="O44" i="23" s="1"/>
  <c r="J44" i="23"/>
  <c r="P44" i="23" s="1"/>
  <c r="K44" i="23"/>
  <c r="Q44" i="23" s="1"/>
  <c r="L44" i="23"/>
  <c r="R44" i="23" s="1"/>
  <c r="M44" i="23"/>
  <c r="N44" i="23" s="1"/>
  <c r="A45" i="23" a="1"/>
  <c r="A45" i="23" s="1"/>
  <c r="K45" i="23" l="1"/>
  <c r="Q45" i="23" s="1"/>
  <c r="L45" i="23"/>
  <c r="R45" i="23" s="1"/>
  <c r="M45" i="23"/>
  <c r="N45" i="23" s="1"/>
  <c r="G45" i="23"/>
  <c r="H45" i="23"/>
  <c r="J45" i="23"/>
  <c r="P45" i="23" s="1"/>
  <c r="I45" i="23"/>
  <c r="O45" i="23" s="1"/>
  <c r="A46" i="23" a="1"/>
  <c r="A46" i="23" s="1"/>
  <c r="G46" i="23" l="1"/>
  <c r="H46" i="23"/>
  <c r="I46" i="23"/>
  <c r="O46" i="23" s="1"/>
  <c r="J46" i="23"/>
  <c r="P46" i="23" s="1"/>
  <c r="K46" i="23"/>
  <c r="Q46" i="23" s="1"/>
  <c r="L46" i="23"/>
  <c r="R46" i="23" s="1"/>
  <c r="M46" i="23"/>
  <c r="N46" i="23" s="1"/>
  <c r="A47" i="23" a="1"/>
  <c r="A47" i="23" s="1"/>
  <c r="K47" i="23" l="1"/>
  <c r="Q47" i="23" s="1"/>
  <c r="L47" i="23"/>
  <c r="R47" i="23" s="1"/>
  <c r="M47" i="23"/>
  <c r="N47" i="23" s="1"/>
  <c r="G47" i="23"/>
  <c r="H47" i="23"/>
  <c r="I47" i="23"/>
  <c r="O47" i="23" s="1"/>
  <c r="J47" i="23"/>
  <c r="P47" i="23" s="1"/>
  <c r="A48" i="23" a="1"/>
  <c r="A48" i="23" s="1"/>
  <c r="G48" i="23" l="1"/>
  <c r="H48" i="23"/>
  <c r="I48" i="23"/>
  <c r="O48" i="23" s="1"/>
  <c r="J48" i="23"/>
  <c r="P48" i="23" s="1"/>
  <c r="K48" i="23"/>
  <c r="Q48" i="23" s="1"/>
  <c r="L48" i="23"/>
  <c r="R48" i="23" s="1"/>
  <c r="M48" i="23"/>
  <c r="N48" i="23" s="1"/>
  <c r="A49" i="23" a="1"/>
  <c r="A49" i="23" s="1"/>
  <c r="K49" i="23" l="1"/>
  <c r="Q49" i="23" s="1"/>
  <c r="L49" i="23"/>
  <c r="R49" i="23" s="1"/>
  <c r="M49" i="23"/>
  <c r="N49" i="23" s="1"/>
  <c r="G49" i="23"/>
  <c r="H49" i="23"/>
  <c r="I49" i="23"/>
  <c r="O49" i="23" s="1"/>
  <c r="J49" i="23"/>
  <c r="P49" i="23" s="1"/>
  <c r="A50" i="23" a="1"/>
  <c r="A50" i="23" s="1"/>
  <c r="G50" i="23" l="1"/>
  <c r="H50" i="23"/>
  <c r="I50" i="23"/>
  <c r="O50" i="23" s="1"/>
  <c r="J50" i="23"/>
  <c r="P50" i="23" s="1"/>
  <c r="K50" i="23"/>
  <c r="Q50" i="23" s="1"/>
  <c r="L50" i="23"/>
  <c r="R50" i="23" s="1"/>
  <c r="M50" i="23"/>
  <c r="N5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RCUK Guidance</author>
    <author>Kate Rowbotham</author>
  </authors>
  <commentList>
    <comment ref="A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xr:uid="{00000000-0006-0000-0200-000002000000}">
      <text>
        <r>
          <rPr>
            <b/>
            <sz val="9"/>
            <color indexed="81"/>
            <rFont val="Tahoma"/>
            <family val="2"/>
          </rPr>
          <t>Guidance:</t>
        </r>
        <r>
          <rPr>
            <sz val="9"/>
            <color indexed="81"/>
            <rFont val="Tahoma"/>
            <family val="2"/>
          </rPr>
          <t xml:space="preserve">
PubMed unique identifier.</t>
        </r>
      </text>
    </comment>
    <comment ref="C4" authorId="0" shapeId="0" xr:uid="{00000000-0006-0000-0200-000003000000}">
      <text>
        <r>
          <rPr>
            <b/>
            <sz val="9"/>
            <color indexed="81"/>
            <rFont val="Tahoma"/>
            <family val="2"/>
          </rPr>
          <t>Guidance:</t>
        </r>
        <r>
          <rPr>
            <sz val="9"/>
            <color indexed="81"/>
            <rFont val="Tahoma"/>
            <family val="2"/>
          </rPr>
          <t xml:space="preserve">
The Digital Object Identifier.</t>
        </r>
      </text>
    </comment>
    <comment ref="D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K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L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M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N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O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P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Q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R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S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T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U4" authorId="0" shapeId="0" xr:uid="{271BA729-6173-4E2F-B771-0520BEF06258}">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V4" authorId="0" shapeId="0" xr:uid="{705315AB-D003-4214-87F9-584C2B606BB1}">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W4" authorId="0" shapeId="0" xr:uid="{98089080-6D7E-40A8-BB1B-DEC2A8A7A27F}">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X4" authorId="0" shapeId="0" xr:uid="{00000000-0006-0000-0200-000019000000}">
      <text>
        <r>
          <rPr>
            <b/>
            <sz val="9"/>
            <color indexed="81"/>
            <rFont val="Tahoma"/>
            <family val="2"/>
          </rPr>
          <t>Guidance:</t>
        </r>
        <r>
          <rPr>
            <sz val="9"/>
            <color indexed="81"/>
            <rFont val="Tahoma"/>
            <family val="2"/>
          </rPr>
          <t xml:space="preserve">
Mandatory only for publications funded by Wellcome Trust.</t>
        </r>
      </text>
    </comment>
    <comment ref="Y4" authorId="0" shapeId="0" xr:uid="{542094A5-EFC1-427E-A4A3-DDE5C94F993A}">
      <text>
        <r>
          <rPr>
            <b/>
            <sz val="9"/>
            <color indexed="81"/>
            <rFont val="Tahoma"/>
            <family val="2"/>
          </rPr>
          <t>Guidance:</t>
        </r>
        <r>
          <rPr>
            <sz val="9"/>
            <color indexed="81"/>
            <rFont val="Tahoma"/>
            <family val="2"/>
          </rPr>
          <t xml:space="preserve">
Mandatory only for publications funded by CRUK.</t>
        </r>
      </text>
    </comment>
    <comment ref="Z4" authorId="0" shapeId="0" xr:uid="{3165DE8B-4B71-40AE-A57E-88E6A0AFEA17}">
      <text>
        <r>
          <rPr>
            <b/>
            <sz val="9"/>
            <color indexed="81"/>
            <rFont val="Tahoma"/>
            <family val="2"/>
          </rPr>
          <t>Guidance:</t>
        </r>
        <r>
          <rPr>
            <sz val="9"/>
            <color indexed="81"/>
            <rFont val="Tahoma"/>
            <family val="2"/>
          </rPr>
          <t xml:space="preserve">
Mandatory only for publications funded by BHF.</t>
        </r>
      </text>
    </comment>
    <comment ref="AA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C4" authorId="0" shapeId="0" xr:uid="{00000000-0006-0000-0200-00001800000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AD4" authorId="1" shapeId="0" xr:uid="{FC90F226-0B88-495E-A43D-7ED302952B84}">
      <text>
        <r>
          <rPr>
            <b/>
            <sz val="9"/>
            <color indexed="81"/>
            <rFont val="Tahoma"/>
            <family val="2"/>
          </rPr>
          <t xml:space="preserve">Guidance:
Please also ensure you have completed the Transformative Agreement tab. </t>
        </r>
      </text>
    </comment>
    <comment ref="AE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F4" authorId="0" shapeId="0" xr:uid="{00000000-0006-0000-0200-00001C00000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<sst xmlns="http://schemas.openxmlformats.org/spreadsheetml/2006/main" count="1620" uniqueCount="829">
  <si>
    <t>Introduction to the template</t>
  </si>
  <si>
    <t>For full details visit the Jisc Collections website, where the template can be downloaded:</t>
  </si>
  <si>
    <t>https://www.jisc-collections.ac.uk/Jisc-Monitor/APC-data-collection/</t>
  </si>
  <si>
    <t>An FAQ can be found here:</t>
  </si>
  <si>
    <t>https://www.jisc-collections.ac.uk/Jisc-Monitor/APC-data-collection/Jisc-APC-template-FAQ/</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</si>
  <si>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</si>
  <si>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This spreadsheet and all data contained within it are published under a Creative Commons CC0 license.</t>
  </si>
  <si>
    <t>To the extent possible under law, Jisc and the higher education institution completing this template have waived all copyright and related or neighboring rights to this work.</t>
  </si>
  <si>
    <t>This sheet is to provide examples of how to use institutional data on previous APC spend and publication output to detmine the value that can be used from a charity's block grant towards a Transitional agreement</t>
  </si>
  <si>
    <r>
      <rPr>
        <u/>
        <sz val="11"/>
        <rFont val="Calibri"/>
        <family val="2"/>
        <scheme val="minor"/>
      </rPr>
      <t xml:space="preserve">Please note: </t>
    </r>
    <r>
      <rPr>
        <sz val="11"/>
        <rFont val="Calibri"/>
        <family val="2"/>
        <scheme val="minor"/>
      </rPr>
      <t xml:space="preserve">These examples shows the </t>
    </r>
    <r>
      <rPr>
        <i/>
        <sz val="11"/>
        <rFont val="Calibri"/>
        <family val="2"/>
        <scheme val="minor"/>
      </rPr>
      <t>total</t>
    </r>
    <r>
      <rPr>
        <sz val="11"/>
        <rFont val="Calibri"/>
        <family val="2"/>
        <scheme val="minor"/>
      </rPr>
      <t xml:space="preserve"> contribution the charities would make to support an agreement.  In practice it is anticipated that these costs will be apportioned across the organisations in receipt of our OA block grant funding.  </t>
    </r>
  </si>
  <si>
    <t>Example 1 - Average number of funded articles published over the last three years e.g. Wellcome's contribution to the Springer Nature "Compact deal'</t>
  </si>
  <si>
    <t>Useful links</t>
  </si>
  <si>
    <t>Wellcome and COAF Open access spend including links to the raw data which shows institutional spend (Wellcome provided this up until 2018/19.</t>
  </si>
  <si>
    <r>
      <t>Formula</t>
    </r>
    <r>
      <rPr>
        <sz val="11"/>
        <rFont val="Calibri"/>
        <family val="2"/>
        <scheme val="minor"/>
      </rPr>
      <t>: Average number of charity-funded articles over the last 3 years * agreed APC rate</t>
    </r>
  </si>
  <si>
    <t>Institutional agreement details</t>
  </si>
  <si>
    <t>Numbers</t>
  </si>
  <si>
    <t>2018/19 - https://wellcome.org/grant-funding/wellcome-and-coaf-open-access-spend-201819</t>
  </si>
  <si>
    <t>Total number of eligible articles (2022)</t>
  </si>
  <si>
    <t>APC rate</t>
  </si>
  <si>
    <t>Total “publish” element of the TA</t>
  </si>
  <si>
    <t>(#1*#2)</t>
  </si>
  <si>
    <t>Total contribution from the charity</t>
  </si>
  <si>
    <t>Notes/calculations</t>
  </si>
  <si>
    <t>Open Access Spend - https://wellcome.org/grant-funding/guidance/open-access-guidance/open-access-funding</t>
  </si>
  <si>
    <t>Number of Wellcome-funded  (APCs) articles published in Springer Nature TA-eligible journals (2019-2020)</t>
  </si>
  <si>
    <t>Please see here for data</t>
  </si>
  <si>
    <t xml:space="preserve">Number of Wellcome-funded  (APCs) articles published in Springer Nature TA-eligible journals (2020-2021) </t>
  </si>
  <si>
    <r>
      <rPr>
        <b/>
        <sz val="10"/>
        <rFont val="Arial"/>
        <family val="2"/>
      </rPr>
      <t>UKRI guidance for using block grants for transformative agreements</t>
    </r>
    <r>
      <rPr>
        <sz val="10"/>
        <rFont val="Arial"/>
        <family val="2"/>
      </rPr>
      <t xml:space="preserve"> - https://www.ukri.org/publications/using-the-open-access-block-grant-for-transformative-agreements/</t>
    </r>
  </si>
  <si>
    <t xml:space="preserve">Number of Wellcome-funded  (APCs) articles published in Springer Nature TA-eligible journals (2021-2022) </t>
  </si>
  <si>
    <t xml:space="preserve">Average number of Wellcome-funded  (APCs) articles published in Springer Nature TA-eligible journals (over the last 3 years) </t>
  </si>
  <si>
    <t xml:space="preserve"> #4+#5+#6/3</t>
  </si>
  <si>
    <t xml:space="preserve">Wellcome’s contribution to Springer Nature TA in Year 1 </t>
  </si>
  <si>
    <t>#7 * #2</t>
  </si>
  <si>
    <t xml:space="preserve">Wellcome’s contribution to Springer Nature TA in Year 2 </t>
  </si>
  <si>
    <t>(#8 + 2% inflation fee)</t>
  </si>
  <si>
    <t xml:space="preserve">Wellcome’s contribution to Springer Nature TA in Year 3 </t>
  </si>
  <si>
    <t>(#9 + 2% inflation fee)</t>
  </si>
  <si>
    <t>Example 2 - Average spend by the funder with the publisher over the last two years e.g. Wellcome and the Microbiology Society Read and Publish pilot</t>
  </si>
  <si>
    <r>
      <t>Formula</t>
    </r>
    <r>
      <rPr>
        <sz val="11"/>
        <rFont val="Calibri"/>
        <family val="2"/>
        <scheme val="minor"/>
      </rPr>
      <t>: Average spend by Wellcome on APC’s with that publisher over the last 2 years</t>
    </r>
  </si>
  <si>
    <t>This example is for when the Agreement between the Publisher and the organisation does NOT include an agreed APC rate.  In this case, Wellcome’s contribution to the TA in year 1 is based on the average spend by Wellcome with that publisher over the last two years. The year 2 contribution will be the same as year 1, plus a percentage increase which is fixed at 2% in the Agreement.</t>
  </si>
  <si>
    <t>Wellcome spend on APCs with Society in 2020/21</t>
  </si>
  <si>
    <t>Wellcome spend on APCs with Society in 2021/22</t>
  </si>
  <si>
    <t xml:space="preserve">Average APC spend &amp; year 1 contribution towards TA </t>
  </si>
  <si>
    <t xml:space="preserve"> #1+#2+/2</t>
  </si>
  <si>
    <t>Year 2 contribution to TA Year 1 price +2%</t>
  </si>
  <si>
    <t>(#3 + 2% inflation fee)</t>
  </si>
  <si>
    <t>Wellcome total contribution over 2 year deal</t>
  </si>
  <si>
    <t xml:space="preserve"> #3+#4</t>
  </si>
  <si>
    <t>Definitions of metadata fields</t>
  </si>
  <si>
    <t xml:space="preserve">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 </t>
  </si>
  <si>
    <t>Please note that the template has been updated to reflect Jisc's Transitional Agreements.From 2020-2021 the Transitional Agreement tab should be completed with your institutions costs towards Transitional Agreement if an article has been published under the TA and the contribution block grants from funders have made to the fee of the TA to your institution.</t>
  </si>
  <si>
    <t>Fields highlighted in grey are considered by Charity funder (Wellcome, CRUK and the BHF) and RCUK to be required fields. It is recommended to complete as many fields as possible. These are also considered by Jisc to be required unless stated otherwise in the description. Any fields that aren't relevant leave blank.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</si>
  <si>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</si>
  <si>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Fields highlighted in yellow are considered by Charity funder (Wellcome, CRUK and the BHF) to be required for their reporting purposes. Charity funders recognise the difficulty some institutions may have in providing this level of information and request that Research Organisations make their best endeavours to provide the information requested. If you need further advice or have specific issues on the use or reporting of charity research funds please contact Wellcome at: openaccess@wellcome.org. CRUK at: policies@cancer.org.uk.BHF at: research@bhf.org.uk</t>
  </si>
  <si>
    <t>Column name</t>
  </si>
  <si>
    <t>Description</t>
  </si>
  <si>
    <t>Internal institutional data</t>
  </si>
  <si>
    <t>Date of acceptance</t>
  </si>
  <si>
    <t xml:space="preserve">Date on which the resource has been accepted for publication with all substantive changes made. Use most accurate date available, whether that is day (e.g. 2020-01-01), month (e.g. 2020-01), or year (e.g. 2020). For TA please ensure this field is completed in place of Date of APC Payment. </t>
  </si>
  <si>
    <t>Bibliographic data</t>
  </si>
  <si>
    <t>PubMed ID</t>
  </si>
  <si>
    <t>Please complete if possible, if the ID is not available please leave blank</t>
  </si>
  <si>
    <t>DOI</t>
  </si>
  <si>
    <t>Publisher</t>
  </si>
  <si>
    <t>Publisher who publishes the journal the article is published in. Please ensure this is completed if the PubMed ID and DOI is blank.</t>
  </si>
  <si>
    <t>Journal</t>
  </si>
  <si>
    <t>Journal in which the article is published in. Please ensure this is completed if the PubMed ID and DOI is blank</t>
  </si>
  <si>
    <t>E-ISSN</t>
  </si>
  <si>
    <t>E-ISSN of the journal in which the article is published in. Please endure this is completed if the PubMed ID and DOI is blank.</t>
  </si>
  <si>
    <t>Type of publication</t>
  </si>
  <si>
    <t>This is a constrained value field identifying item types using the OPEN AIRE item types. Please select the item type that best describes your publication</t>
  </si>
  <si>
    <t>Article title</t>
  </si>
  <si>
    <t>Title of the publication</t>
  </si>
  <si>
    <t>Date of publication</t>
  </si>
  <si>
    <t>Date the publication was published, please leave blank if it is still at acceptance stage.</t>
  </si>
  <si>
    <t>Funding Data</t>
  </si>
  <si>
    <t>Funder of research (1)</t>
  </si>
  <si>
    <t>This is the organisation which provides financial support for the research activity. This is optional and it may differ from the 'Fund that APC is paid from' field. Explain any complications in the 'Notes' field. This field is optional when reporting to Jisc.  </t>
  </si>
  <si>
    <t>Grant ID (1)</t>
  </si>
  <si>
    <t>Grant ID for first funder. This field is optional when reporting to Jisc.</t>
  </si>
  <si>
    <t>Funder of research (2)</t>
  </si>
  <si>
    <t>The funder of the research. Complete if there is more than one funder.</t>
  </si>
  <si>
    <t>Grant ID (2)</t>
  </si>
  <si>
    <t>Grant ID for second funder.</t>
  </si>
  <si>
    <t>Funder of research (3)</t>
  </si>
  <si>
    <t>The funder of the research. Complete if there are more than two funders.</t>
  </si>
  <si>
    <t>Grant ID (3)</t>
  </si>
  <si>
    <t>Grant ID for third funder.</t>
  </si>
  <si>
    <t>Fund that APC is paid from (1)</t>
  </si>
  <si>
    <t>Select from drop-down list. State the organisation that is providing the financial support to pay the APC: RCUK, Charity funder (Wellcome, CRUK and the BHF), Institutional, or Other. Explain any complications in the 'Notes' field. If there is more than one funder of the APC, state these in the following two columns. If article is published under a TA please leave the 'Fund that APC is paid from' columns blank and ensure you have populated the Transitional Agreement tab.</t>
  </si>
  <si>
    <t>Fund that APC is paid from (2)</t>
  </si>
  <si>
    <t xml:space="preserve">Select from drop-down list. State the organisation that is providing the financial support to pay the APC: RCUK, Charity funder (Wellcome, CRUK and the BHF), Institutional, or Other. Explain any complications in the 'Notes' field. </t>
  </si>
  <si>
    <t>Fund that APC is paid from (3)</t>
  </si>
  <si>
    <t>Select from drop-down list. State the organisation that is providing the financial support to pay the APC: RCUK, Charity funder (Wellcome, CRUK and the BHF), Institutional, or Other. Explain any complications in the 'Notes' field.</t>
  </si>
  <si>
    <t>APC data</t>
  </si>
  <si>
    <t>Date of APC payment</t>
  </si>
  <si>
    <t>Date the APC was paid. Please leave blank if published under a TA</t>
  </si>
  <si>
    <t>APC paid (actual currency) excluding VAT</t>
  </si>
  <si>
    <t>APC paid (excluding VAT) in original currency. Please leave blank if published under a TA</t>
  </si>
  <si>
    <t>Currency of APC</t>
  </si>
  <si>
    <t>Original currency of APC. Please leave blank if published under a TA</t>
  </si>
  <si>
    <t>APC paid (£) including VAT if charged</t>
  </si>
  <si>
    <t>APC paid (including VAT) in GBP. Please leave blank if published under a TA</t>
  </si>
  <si>
    <t>Additional publication costs (£)</t>
  </si>
  <si>
    <t>Total cost of any additional publication costs incurred</t>
  </si>
  <si>
    <t>Discounts, memberships &amp; pre-payment agreements</t>
  </si>
  <si>
    <t>Select from drop-down list. Specify whether there was a discount on the APC that was paid to a publisher, including instances where the institution has a pre-payment or membership agreement with the publisher. For TA please select the option - 'TA - No Discount'  </t>
  </si>
  <si>
    <t>Transformative Agreement article published under</t>
  </si>
  <si>
    <t>Select the relevant TA that the article was published under from the drop down list.</t>
  </si>
  <si>
    <t>Amount of APC charged to Wellcome grant (Oct 20 – Sep 21) (including VAT if charged) in £</t>
  </si>
  <si>
    <t>Total cost of APC charged to Wellcome Trust grant</t>
  </si>
  <si>
    <t>Amount of APC charged to CRUK grant (Oct 20 – Sep 21) (including VAT if charged) in £2</t>
  </si>
  <si>
    <t>Total cost of APC charged to CRUK grant</t>
  </si>
  <si>
    <t>Amount of APC charged to BHF grant (Oct 20 – Sep 21) (including VAT if charged) in £3</t>
  </si>
  <si>
    <t>Total cost of APC charged to BHF grant</t>
  </si>
  <si>
    <t>Amount of APC charged to RCUK (Apr 21 - Mar 22) OA fund (including VAT if charged) in £</t>
  </si>
  <si>
    <t>Total cost of APC charged to RCUK grant</t>
  </si>
  <si>
    <t>Amount of APC charged to Institutional budgets</t>
  </si>
  <si>
    <t>Total cost of APC charged to an institutional budget</t>
  </si>
  <si>
    <t>License data</t>
  </si>
  <si>
    <t>Licence</t>
  </si>
  <si>
    <t>Select from the drop-down list.</t>
  </si>
  <si>
    <t>Notes</t>
  </si>
  <si>
    <t>Please use to record any notes or complications.</t>
  </si>
  <si>
    <t>Institution name:</t>
  </si>
  <si>
    <t>Edinburgh Napier University</t>
  </si>
  <si>
    <t>Orange fields are required by Charity funders and RCUK, and are required by Jisc unless otherwise stated</t>
  </si>
  <si>
    <t>Green fields are required by RCUK only</t>
  </si>
  <si>
    <t>Yellow fields are required by Charity funders only</t>
  </si>
  <si>
    <t>Contact name and email address:</t>
  </si>
  <si>
    <t>repository@napier.ac.uk</t>
  </si>
  <si>
    <t>Complete if no DOI or PubMed ID provided</t>
  </si>
  <si>
    <t>Amount of APC charged to Wellcome grant (including VAT if charged) in £</t>
  </si>
  <si>
    <t>Amount of APC charged to CRUK grant (including VAT if charged) in £</t>
  </si>
  <si>
    <t>Amount of APC charged to BHF grant (including VAT if charged) in £</t>
  </si>
  <si>
    <t>Amount of APC charged to RCUK OA fund (including VAT if charged) in £</t>
  </si>
  <si>
    <t>Amount of APC charged to institutional budgets</t>
  </si>
  <si>
    <t>Transitional Agreement article published under</t>
  </si>
  <si>
    <t>2021-05-25</t>
  </si>
  <si>
    <t>10.1038/s42949-021-00034-w</t>
  </si>
  <si>
    <t>Nature Publishing Group</t>
  </si>
  <si>
    <t>npj Urban Sustainability</t>
  </si>
  <si>
    <t>2661-8001</t>
  </si>
  <si>
    <t>Journal Article</t>
  </si>
  <si>
    <t>Decoupling density from tallness in analysing the life cycle greenhouse gas emissions of cities</t>
  </si>
  <si>
    <t>05/07/2021</t>
  </si>
  <si>
    <t>EPSRC</t>
  </si>
  <si>
    <t>EP/R01468X/1</t>
  </si>
  <si>
    <t>Other</t>
  </si>
  <si>
    <t>IAPP18-19\215</t>
  </si>
  <si>
    <t>N5088</t>
  </si>
  <si>
    <t>£1290</t>
  </si>
  <si>
    <t>GBP</t>
  </si>
  <si>
    <t>£0</t>
  </si>
  <si>
    <t>CC BY</t>
  </si>
  <si>
    <t>APC paid with funding from the Royal Academy of Engineering (Grant No. IAPP18-19\215)</t>
  </si>
  <si>
    <t>2021-04-01</t>
  </si>
  <si>
    <t>10.1113/ep089480</t>
  </si>
  <si>
    <t>Wiley</t>
  </si>
  <si>
    <t>Experimental Physiology</t>
  </si>
  <si>
    <t>1469-445X</t>
  </si>
  <si>
    <t>Exercise acutely increases vitamin D receptor expression in T lymphocytes in vitamin D-deficient men, independent of age</t>
  </si>
  <si>
    <t>19/05/2021</t>
  </si>
  <si>
    <t>None</t>
  </si>
  <si>
    <t>08/04/2021</t>
  </si>
  <si>
    <t>TA - No discount</t>
  </si>
  <si>
    <t>Wiley Read and Publish agreement 2020-2023 (Yr 2 2021)</t>
  </si>
  <si>
    <t>2021-01-21</t>
  </si>
  <si>
    <t>10.1080/1612197X.2021.1891116</t>
  </si>
  <si>
    <t>Taylor and Francis</t>
  </si>
  <si>
    <t>International Journal of Sport and Exercise Psychology</t>
  </si>
  <si>
    <t>1557-251X</t>
  </si>
  <si>
    <t>Factors contributing to the quality of the junior-to-senior transition in Greek athletes</t>
  </si>
  <si>
    <t>24/02/2021</t>
  </si>
  <si>
    <t>07/05/2021</t>
  </si>
  <si>
    <t>£459</t>
  </si>
  <si>
    <t>Taylor &amp; Francis Read and Publish agreement 2021-23 (Yr 1 2021)</t>
  </si>
  <si>
    <t>CC BY-NC-ND</t>
  </si>
  <si>
    <t>2021-05-03</t>
  </si>
  <si>
    <t>10.1080/17445302.2021.1927356</t>
  </si>
  <si>
    <t>Ships and Offshore Structures</t>
  </si>
  <si>
    <t>1754-212X</t>
  </si>
  <si>
    <t>Parametric lightweight design of a direct-drive wind turbine electrical generator supporting structure for minimizing dynamic response</t>
  </si>
  <si>
    <t>21/05/2021</t>
  </si>
  <si>
    <t>2021-04-09</t>
  </si>
  <si>
    <t>10.1080/08854726.2021.1916336</t>
  </si>
  <si>
    <t>Journal of Health Care Chaplaincy</t>
  </si>
  <si>
    <t>1528-6916</t>
  </si>
  <si>
    <t>Statistical Fit is like Beauty: a Rasch and Factor Analysis of the Scottish PROM</t>
  </si>
  <si>
    <t>26/05/2021</t>
  </si>
  <si>
    <t>2021-02-12</t>
  </si>
  <si>
    <t>10.1080/03075079.2021.1897094</t>
  </si>
  <si>
    <t>Studies in Higher Education</t>
  </si>
  <si>
    <t>1470-174X</t>
  </si>
  <si>
    <t>An exploration of degree apprentice perspectives: A Q methodology study</t>
  </si>
  <si>
    <t>08/03/2021</t>
  </si>
  <si>
    <t>2021-01-07</t>
  </si>
  <si>
    <t>10.1080/0309877x.2021.1875201</t>
  </si>
  <si>
    <t>Journal of Further and Higher Education</t>
  </si>
  <si>
    <t>1469-9486</t>
  </si>
  <si>
    <t>Gamification for student engagement: a framework</t>
  </si>
  <si>
    <t>01/02/2021</t>
  </si>
  <si>
    <t>2021-02-21</t>
  </si>
  <si>
    <t>10.1080/09658211.2021.1895223</t>
  </si>
  <si>
    <t>Memory</t>
  </si>
  <si>
    <t>1464-0686</t>
  </si>
  <si>
    <t>“I can’t skip it”: does free report improve accuracy in false memories?</t>
  </si>
  <si>
    <t>12/03/2021</t>
  </si>
  <si>
    <t>2021-02-10</t>
  </si>
  <si>
    <t>10.1080/14763141.2021.1890197</t>
  </si>
  <si>
    <t>Sports Biomechanics</t>
  </si>
  <si>
    <t>1752-6116</t>
  </si>
  <si>
    <t>Marker location and knee joint model constraint affect the reporting of overhead squat kinematics in elite youth football players</t>
  </si>
  <si>
    <t>05/03/2021</t>
  </si>
  <si>
    <t>2021-02-03</t>
  </si>
  <si>
    <t>10.1080/13683500.2021.1887824</t>
  </si>
  <si>
    <t>Current Issues in Tourism</t>
  </si>
  <si>
    <t>1747-7603</t>
  </si>
  <si>
    <t>Volunteer tourism fields: spaces of altruism and unsustainability</t>
  </si>
  <si>
    <t>18/02/2021</t>
  </si>
  <si>
    <t>2021-04</t>
  </si>
  <si>
    <t>10.1177/0306624x211013520</t>
  </si>
  <si>
    <t>SAGE Publications</t>
  </si>
  <si>
    <t>International Journal of Offender Therapy and Comparative Criminology</t>
  </si>
  <si>
    <t>1552-6933</t>
  </si>
  <si>
    <t>Developing an Intervention to Improve Occupational Participation for Justice-Involved People with a Personality Disorder: Defining and Describing Intervention Components</t>
  </si>
  <si>
    <t>10/05/2021</t>
  </si>
  <si>
    <t>ICA-CDRF-2015-01-060</t>
  </si>
  <si>
    <t>11/05/2021</t>
  </si>
  <si>
    <t>SAGE Journals Read and Publish agreement 2020-22 (Yr 2 2021)</t>
  </si>
  <si>
    <t>2021-05-01</t>
  </si>
  <si>
    <t>10.1007/s11277-021-08584-z</t>
  </si>
  <si>
    <t>Springer</t>
  </si>
  <si>
    <t>Wireless Personal Communications</t>
  </si>
  <si>
    <t>1572-834X</t>
  </si>
  <si>
    <t>A Lightweight Chaos-Based Medical Image Encryption Scheme Using Random Shuffling and XOR Operations</t>
  </si>
  <si>
    <t>Springer Compact Agreement 2019-2021 (Yr 3 2021)</t>
  </si>
  <si>
    <t>2020-03-03</t>
  </si>
  <si>
    <t>10.1080/01933922.2021.1929619</t>
  </si>
  <si>
    <t>Journal for Specialists in Group Work</t>
  </si>
  <si>
    <t>1549-6295</t>
  </si>
  <si>
    <t>Group Career Coaching – A Critical Pedagogical Approach</t>
  </si>
  <si>
    <t>01/06/2021</t>
  </si>
  <si>
    <t>12/05/2021</t>
  </si>
  <si>
    <t>2021-04-27</t>
  </si>
  <si>
    <t>10.1002/evan.21909</t>
  </si>
  <si>
    <t>Evolutionary Anthropology</t>
  </si>
  <si>
    <t>1520-6505</t>
  </si>
  <si>
    <t>Cooperation in large‐scale human societies            —            What, if anything, makes it unique, and how did it evolve?</t>
  </si>
  <si>
    <t>04/06/2021</t>
  </si>
  <si>
    <t>17/05/2021</t>
  </si>
  <si>
    <t>2020-04-10</t>
  </si>
  <si>
    <t>10.1017/S0261143021000040</t>
  </si>
  <si>
    <t>Cambridge University Press</t>
  </si>
  <si>
    <t>Popular Music</t>
  </si>
  <si>
    <t>1474-0095</t>
  </si>
  <si>
    <t>‘Scottish People Can’t Rap’: the local and the global in Scottish hip-hop</t>
  </si>
  <si>
    <t>01/04/2021</t>
  </si>
  <si>
    <t>20/05/2021</t>
  </si>
  <si>
    <t>CUP Read and Publish Agreement 2021-24 (Yr 1 2021)</t>
  </si>
  <si>
    <t>2021-05-19</t>
  </si>
  <si>
    <t>10.1177/02692163211023300</t>
  </si>
  <si>
    <t>Palliative Medicine</t>
  </si>
  <si>
    <t>1477-030X</t>
  </si>
  <si>
    <t>What does effective end-of-life care at home for children look like? A qualitative interview study exploring the perspectives of bereaved parents</t>
  </si>
  <si>
    <t>10/06/2021</t>
  </si>
  <si>
    <t>22/05/2021</t>
  </si>
  <si>
    <t>2021-01-25</t>
  </si>
  <si>
    <t>10.1080/15299732.2021.1934936</t>
  </si>
  <si>
    <t>Journal of Trauma and Dissociation</t>
  </si>
  <si>
    <t>1529-9740</t>
  </si>
  <si>
    <t>Psychological trauma at different developmental stages and ICD-11 CPTSD: The role of dissociation</t>
  </si>
  <si>
    <t>18/06/2021</t>
  </si>
  <si>
    <t>24/05/2021</t>
  </si>
  <si>
    <t>2021-05</t>
  </si>
  <si>
    <t>10.1177/14733250211019463</t>
  </si>
  <si>
    <t>Qualitative Social Work</t>
  </si>
  <si>
    <t>1741-3117</t>
  </si>
  <si>
    <t>Giving up the ghost: Findings on fathers and social work from a study of pre-birth child protection</t>
  </si>
  <si>
    <t>07/06/2021</t>
  </si>
  <si>
    <t>ESRC</t>
  </si>
  <si>
    <t>2021-05-18</t>
  </si>
  <si>
    <t>10.1007/s10440-021-00414-5</t>
  </si>
  <si>
    <t>Acta applicandae mathematicae</t>
  </si>
  <si>
    <t>1572-9036</t>
  </si>
  <si>
    <t>Persistence and stability for a class of forced positive nonlinear delay-differential systems</t>
  </si>
  <si>
    <t>21/06/2021</t>
  </si>
  <si>
    <t>11/06/2021</t>
  </si>
  <si>
    <t>2021-06-16</t>
  </si>
  <si>
    <t>10.1080/0376835X.2021.1945911</t>
  </si>
  <si>
    <t>Development Southern Africa</t>
  </si>
  <si>
    <t>1470-3637</t>
  </si>
  <si>
    <t>Catching up with the Constitution: An analysis of National Health Insurance in South Africa post-apartheid</t>
  </si>
  <si>
    <t>01/07/2021</t>
  </si>
  <si>
    <t>16/06/2021</t>
  </si>
  <si>
    <t>2021-03-26</t>
  </si>
  <si>
    <t>10.1080/13639080.2021.1946494</t>
  </si>
  <si>
    <t>Journal of Education and Work</t>
  </si>
  <si>
    <t>1469-9435</t>
  </si>
  <si>
    <t>A multi-institutional exploration of the social mobility potential of degree apprenticeships</t>
  </si>
  <si>
    <t>10/07/2021</t>
  </si>
  <si>
    <t>20/06/2021</t>
  </si>
  <si>
    <t>2021-06-08</t>
  </si>
  <si>
    <t>10.1007/s00107-021-01729-8</t>
  </si>
  <si>
    <t>European Journal of Wood and Wood Products</t>
  </si>
  <si>
    <t>1436-736X</t>
  </si>
  <si>
    <t>Photogrammetric Evaluation of Glulam Timber Shear Modulus Using Torsion Test Method and Dual Stereo Vision System</t>
  </si>
  <si>
    <t xml:space="preserve"> IF\192023</t>
  </si>
  <si>
    <t>C19EXT2021\1\106</t>
  </si>
  <si>
    <t>25/06/2021</t>
  </si>
  <si>
    <t>2021-06-30</t>
  </si>
  <si>
    <t>10.1163/15685403-bja10148</t>
  </si>
  <si>
    <t>Brill Academic Publishers</t>
  </si>
  <si>
    <t>Crustaceana</t>
  </si>
  <si>
    <t>1568-5403</t>
  </si>
  <si>
    <t>Ecology of the facultative phytotelmic crab Platychirarma buettikoferi (De Man, 1883) (Decapoda, Brachyura, Sesarmidae)</t>
  </si>
  <si>
    <t>01/10/2021</t>
  </si>
  <si>
    <t>30/06/2021</t>
  </si>
  <si>
    <t>Brill Journals Read &amp; Publish Agreement 2021-2022 (Yr 1 2021)</t>
  </si>
  <si>
    <t>2021-06-29</t>
  </si>
  <si>
    <t>10.1080/20426445.2021.1952047</t>
  </si>
  <si>
    <t>International Wood Products Journal</t>
  </si>
  <si>
    <t>2042-6453</t>
  </si>
  <si>
    <t>Applicability of the Torsion Test and Photogrammetric Approach on Structural Timber Beams</t>
  </si>
  <si>
    <t>27/07/2021</t>
  </si>
  <si>
    <t>03/07/2021</t>
  </si>
  <si>
    <t>2021-06-11</t>
  </si>
  <si>
    <t>10.1007/s00170-021-07623-0</t>
  </si>
  <si>
    <t>International Journal of Advanced Manufacturing Technology</t>
  </si>
  <si>
    <t>1433-3015</t>
  </si>
  <si>
    <t>Optimisation of Cutting Fluid Concentration and Operating Parameters based on RSM for Turning Ti–6Al–4V</t>
  </si>
  <si>
    <t>30/07/2021</t>
  </si>
  <si>
    <t>08/07/2021</t>
  </si>
  <si>
    <t>2021-03-14</t>
  </si>
  <si>
    <t>10.1080/1360144X.2021.1959336</t>
  </si>
  <si>
    <t>International Journal for Academic Development</t>
  </si>
  <si>
    <t>1470-1324</t>
  </si>
  <si>
    <t>A Neglected Area: Development Opportunities for Doctoral Researchers Involved in Project Mentoring and Supervision</t>
  </si>
  <si>
    <t>17/09/2021</t>
  </si>
  <si>
    <t>22/07/2021</t>
  </si>
  <si>
    <t>2021-06-24</t>
  </si>
  <si>
    <t>10.1177/14773708211037902</t>
  </si>
  <si>
    <t>European Journal of Criminology</t>
  </si>
  <si>
    <t>1741-2609</t>
  </si>
  <si>
    <t>Information sharing in community policing in Europe: building public confidence</t>
  </si>
  <si>
    <t>24/09/2021</t>
  </si>
  <si>
    <t>European Union</t>
  </si>
  <si>
    <t>CC BY-NC</t>
  </si>
  <si>
    <t>2021-05-30</t>
  </si>
  <si>
    <t>10.1186/s13690-021-00624-1</t>
  </si>
  <si>
    <t>BMC</t>
  </si>
  <si>
    <t>Archives of Public Health</t>
  </si>
  <si>
    <t>2049-3258</t>
  </si>
  <si>
    <t>Understanding the complexities of antibiotic prescribing behaviour in acute hospitals: a systematic review and meta-ethnography</t>
  </si>
  <si>
    <t>23/07/2021</t>
  </si>
  <si>
    <t>01/08/2021</t>
  </si>
  <si>
    <t>£1790</t>
  </si>
  <si>
    <t>Author paid</t>
  </si>
  <si>
    <t>2021-04-13</t>
  </si>
  <si>
    <t>10.1080/00063657.2021.1966740</t>
  </si>
  <si>
    <t>Bird Study</t>
  </si>
  <si>
    <t>1944-6705</t>
  </si>
  <si>
    <t>Multi-scale habitat selection and spatial analysis reveals a mismatch between the wintering distribution of a threatened population of Taiga Bean Geese Anser fabalis and its protected area</t>
  </si>
  <si>
    <t>13/10/2021</t>
  </si>
  <si>
    <t>13/08/2021</t>
  </si>
  <si>
    <t>2021-09</t>
  </si>
  <si>
    <t>10.1177/02734753211042404</t>
  </si>
  <si>
    <t>Journal of Marketing Education</t>
  </si>
  <si>
    <t>1552-6550</t>
  </si>
  <si>
    <t>Analytics Capability in Marketing Education: A Practice-Informed Model</t>
  </si>
  <si>
    <t>13/09/2021</t>
  </si>
  <si>
    <t>01/09/2021</t>
  </si>
  <si>
    <t>2021-08-31</t>
  </si>
  <si>
    <t>10.1192/bjo.2021.1007</t>
  </si>
  <si>
    <t>BJPsych Open</t>
  </si>
  <si>
    <t>2056-4724</t>
  </si>
  <si>
    <t>Complex post-traumatic stress disorder in asylum seekers and victims of trafficking: treatment considerations</t>
  </si>
  <si>
    <t>02/09/2021</t>
  </si>
  <si>
    <t>2021-09-01</t>
  </si>
  <si>
    <t>10.1080/13534645.2021.1976463</t>
  </si>
  <si>
    <t>Parallax</t>
  </si>
  <si>
    <t>1460-700X</t>
  </si>
  <si>
    <t>Globalism, Multiculturalism and Violence in Zia Hader Rahman’s In the Light of What We Know (2014) and Kamila Shamsie’s Home Fire (2017)</t>
  </si>
  <si>
    <t>20/12/2021</t>
  </si>
  <si>
    <t>2021-09-05</t>
  </si>
  <si>
    <t>10.1080/17480272.2021.1978107</t>
  </si>
  <si>
    <t>Wood Material Science and Engineering</t>
  </si>
  <si>
    <t>1748-0280</t>
  </si>
  <si>
    <t>Performance study on mounting system for displacement transducer in mechanical tests of timber samples using photogrammetry method</t>
  </si>
  <si>
    <t>22/09/2021</t>
  </si>
  <si>
    <t>IF\192023</t>
  </si>
  <si>
    <t>VP2021\7\12</t>
  </si>
  <si>
    <t>2021-09-16</t>
  </si>
  <si>
    <t>10.1080/20426445.2021.1983690</t>
  </si>
  <si>
    <t>Verification of the Photogrammetric Approach on the Torsion Test Method for Timber Beams</t>
  </si>
  <si>
    <t>07/10/2021</t>
  </si>
  <si>
    <t>16/09/2021</t>
  </si>
  <si>
    <t>2020-07-21</t>
  </si>
  <si>
    <t>10.1017/S0954579420001509</t>
  </si>
  <si>
    <t>Development and Psychopathology</t>
  </si>
  <si>
    <t>1469-2198</t>
  </si>
  <si>
    <t>Childhood trauma, attachment orientation and Complex PTSD (CPTSD) symptoms in a clinical sample: Implications for treatment</t>
  </si>
  <si>
    <t>15/01/2021</t>
  </si>
  <si>
    <t>09/10/2021</t>
  </si>
  <si>
    <t>2021-09-17</t>
  </si>
  <si>
    <t>10.1007/s10723-021-09589-5</t>
  </si>
  <si>
    <t>Journal of Grid Computing</t>
  </si>
  <si>
    <t>1572-9184</t>
  </si>
  <si>
    <t>MiCADO-Edge: Towards an Application-level Orchestrator for the Cloud-to-Edge Computing Continuum</t>
  </si>
  <si>
    <t>02/11/2021</t>
  </si>
  <si>
    <t>2021-09-20</t>
  </si>
  <si>
    <t>10.1080/03007766.2021.1984023</t>
  </si>
  <si>
    <t>Popular Music and Society</t>
  </si>
  <si>
    <t>1740-1712</t>
  </si>
  <si>
    <t>(Dis)locating Democratization: Music Technologies in Practice</t>
  </si>
  <si>
    <t>22/11/2021</t>
  </si>
  <si>
    <t>28/10/2021</t>
  </si>
  <si>
    <t>2021-10-31</t>
  </si>
  <si>
    <t>10.1080/1743873X.2021.2002340</t>
  </si>
  <si>
    <t>Journal of Heritage Tourism</t>
  </si>
  <si>
    <t>1747-6631</t>
  </si>
  <si>
    <t>Towards a visitor taxonomy at (film-induced) heritage attractions</t>
  </si>
  <si>
    <t>26/11/2021</t>
  </si>
  <si>
    <t>31/10/2021</t>
  </si>
  <si>
    <t>2021-10-19</t>
  </si>
  <si>
    <t>10.1007/s00500-021-06459-w</t>
  </si>
  <si>
    <t>Soft Computing</t>
  </si>
  <si>
    <t>1433-7479</t>
  </si>
  <si>
    <t>A new color image encryption technique using DNA computing and Chaos-based substitution box</t>
  </si>
  <si>
    <t>01/12/2021</t>
  </si>
  <si>
    <t>08/11/2021</t>
  </si>
  <si>
    <t>2021-11-05</t>
  </si>
  <si>
    <t>10.1080/09585192.2021.2005658</t>
  </si>
  <si>
    <t>International Journal of Human Resource Management</t>
  </si>
  <si>
    <t>1466-4399</t>
  </si>
  <si>
    <t>High-Performance Work Practices and Labour Productivity: A Six Wave Longitudinal Study of UK Manufacturing and Service SMEs</t>
  </si>
  <si>
    <t>10/12/2021</t>
  </si>
  <si>
    <t>10/11/2021</t>
  </si>
  <si>
    <t>2021-10-25</t>
  </si>
  <si>
    <t>10.1080/09649069.2021.1999108</t>
  </si>
  <si>
    <t>Journal of Social Welfare and Family Law</t>
  </si>
  <si>
    <t>1469-9621</t>
  </si>
  <si>
    <t>Practicability in ascertaining children’s views: superseding ‘the default position’</t>
  </si>
  <si>
    <t>27/11/2021</t>
  </si>
  <si>
    <t>2021-11-19</t>
  </si>
  <si>
    <t>10.1007/s13278-021-00840-1</t>
  </si>
  <si>
    <t>Social Network Analysis and Mining</t>
  </si>
  <si>
    <t>1869-5469</t>
  </si>
  <si>
    <t>Extending persian sentiment lexicon with idiomatic expressions for sentiment analysis</t>
  </si>
  <si>
    <t>25/11/2021</t>
  </si>
  <si>
    <t>19/11/2021</t>
  </si>
  <si>
    <t>2021-11-22</t>
  </si>
  <si>
    <t>10.1177/14687976211067261</t>
  </si>
  <si>
    <t>Tourist Studies</t>
  </si>
  <si>
    <t>1741-3206</t>
  </si>
  <si>
    <t>“Hayan na ang mga Hampas-dugo! (the Penitents are coming!)”: Penitensya as Religious-Dark Tourism</t>
  </si>
  <si>
    <t>30/12/2021</t>
  </si>
  <si>
    <t>2021-11-07</t>
  </si>
  <si>
    <t>10.1177/00420980211062888</t>
  </si>
  <si>
    <t>Urban StudieS</t>
  </si>
  <si>
    <t>1360-063X</t>
  </si>
  <si>
    <t>State-steered smartmentality in Chinese smart urbanism</t>
  </si>
  <si>
    <t>08/02/2022</t>
  </si>
  <si>
    <t>2021-11-17</t>
  </si>
  <si>
    <t>10.1177/00472875211066112</t>
  </si>
  <si>
    <t>Journal of Travel Research</t>
  </si>
  <si>
    <t>1552-6763</t>
  </si>
  <si>
    <t>Planning Horizon in International Travel Decision-Making: The Role of Individual and Cultural Determinants</t>
  </si>
  <si>
    <t>08/01/2022</t>
  </si>
  <si>
    <t>29/11/2021</t>
  </si>
  <si>
    <t>2021-11-30</t>
  </si>
  <si>
    <t>10.1080/02646838.2021.2021477</t>
  </si>
  <si>
    <t>Journal of Reproductive and Infant Psychology</t>
  </si>
  <si>
    <t>1469-672X</t>
  </si>
  <si>
    <t>A scoping review of therapies used to treat psychological trauma post perinatal bereavement</t>
  </si>
  <si>
    <t>06/01/2022</t>
  </si>
  <si>
    <t>06/12/2021</t>
  </si>
  <si>
    <t>2022-01-06</t>
  </si>
  <si>
    <t>10.1080/01446193.2022.2027485</t>
  </si>
  <si>
    <t>Construction Management and Economics</t>
  </si>
  <si>
    <t>1466-433X</t>
  </si>
  <si>
    <t>Sustainable Building Renovation in Residential Buildings: Barriers and Potential Motivations in Norwegian Culture</t>
  </si>
  <si>
    <t>11/02/2022</t>
  </si>
  <si>
    <t>Taylor &amp; Francis Read and Publish agreement 2021-23 (Yr 2 2022)</t>
  </si>
  <si>
    <t>2022-01-19</t>
  </si>
  <si>
    <t>10.1002/bmb.21608</t>
  </si>
  <si>
    <t>Biochemistry and Molecular Biology Education</t>
  </si>
  <si>
    <t>1539-3429</t>
  </si>
  <si>
    <t>Lego Serious Play: Building Engagement with Cell Biology</t>
  </si>
  <si>
    <t>31/01/2022</t>
  </si>
  <si>
    <t>24/01/2022</t>
  </si>
  <si>
    <t>Wiley Read and Publish agreement 2020-2023 (Yr 3 2022)</t>
  </si>
  <si>
    <t>2022-01-21</t>
  </si>
  <si>
    <t>10.1177/14624745221079000</t>
  </si>
  <si>
    <t>Punishment and Society</t>
  </si>
  <si>
    <t>1741-3095</t>
  </si>
  <si>
    <t>Book Review: Professionalism in Probation: Making Sense of Marketisation by Matt Tidmarsh</t>
  </si>
  <si>
    <t>27/01/2022</t>
  </si>
  <si>
    <t>SAGE Journals Read and Publish agreement 2020-22 (Yr 3 2022)</t>
  </si>
  <si>
    <t>2022-01-28</t>
  </si>
  <si>
    <t>10.1080/14794713.2022.2036489</t>
  </si>
  <si>
    <t>International Journal of Performance Arts and Digital Media</t>
  </si>
  <si>
    <t>1479-4713</t>
  </si>
  <si>
    <t>A hefty dose of lemons: the importance of rituals for audiences and performers at the online Edinburgh Festival Fringe 2020</t>
  </si>
  <si>
    <t>13/02/2022</t>
  </si>
  <si>
    <t>AHRC</t>
  </si>
  <si>
    <t>AH/S002782/1</t>
  </si>
  <si>
    <t>2022-01-24</t>
  </si>
  <si>
    <t>10.1007/s00265-022-03139-z</t>
  </si>
  <si>
    <t>Behavioral Ecology and Sociobiology</t>
  </si>
  <si>
    <t>1432-0762</t>
  </si>
  <si>
    <t>Social immunity in the honey bee: do immune-challenged workers enter enforced or self-imposed exile?</t>
  </si>
  <si>
    <t>DP170100772</t>
  </si>
  <si>
    <t>SpringerCompact Journals Agreement 2021-2022 (Yr 4 2022)</t>
  </si>
  <si>
    <t>2022-02-05</t>
  </si>
  <si>
    <t>10.1080/03602532.2022.2039688</t>
  </si>
  <si>
    <t>Drug Metabolism Reviews</t>
  </si>
  <si>
    <t>1097-9883</t>
  </si>
  <si>
    <t>Through a glass, darkly? HepaRG and HepG2 cells as models of human Phase I drug metabolism</t>
  </si>
  <si>
    <t>21/02/2022</t>
  </si>
  <si>
    <t>2022-01-31</t>
  </si>
  <si>
    <t>10.1007/s11277-022-09562-9</t>
  </si>
  <si>
    <t>Dynamic S-Box and PWLCM-Based Robust Watermarking Scheme</t>
  </si>
  <si>
    <t>25/02/2022</t>
  </si>
  <si>
    <t>17/02/2022</t>
  </si>
  <si>
    <t>2022-02-06</t>
  </si>
  <si>
    <t>10.1007/s11160-022-09703-0</t>
  </si>
  <si>
    <t>Reviews in Fish Biology and Fisheries</t>
  </si>
  <si>
    <t>1573-5184</t>
  </si>
  <si>
    <t>Essential spawning grounds of Scottish herring: current knowledge and future challenges</t>
  </si>
  <si>
    <t>09/04/2022</t>
  </si>
  <si>
    <t>2022-02-22</t>
  </si>
  <si>
    <t>10.1002/int.22871</t>
  </si>
  <si>
    <t>International Journal of Intelligent Systems</t>
  </si>
  <si>
    <t>1098-111X</t>
  </si>
  <si>
    <t>Toward Machine Intelligence that Learns to Fingerprint Polymorphic Worms in IoT</t>
  </si>
  <si>
    <t>27/03/2022</t>
  </si>
  <si>
    <t>03/03/2022</t>
  </si>
  <si>
    <t>10.1080/14708477.2022.2046768</t>
  </si>
  <si>
    <t>Language and Intercultural Communication</t>
  </si>
  <si>
    <t>1747-759X</t>
  </si>
  <si>
    <t>Engaging non-essentialism as lived wisdom: a dialogue between intercultural communication and Buddhism</t>
  </si>
  <si>
    <t>14/03/2022</t>
  </si>
  <si>
    <t>2022-03-01</t>
  </si>
  <si>
    <t>10.1080/20426445.2022.2050549</t>
  </si>
  <si>
    <t>Strength Grading of Timber in the UK and Ireland in 2021</t>
  </si>
  <si>
    <t>19/03/2022</t>
  </si>
  <si>
    <t>04/03/2022</t>
  </si>
  <si>
    <t>CC BY-ND</t>
  </si>
  <si>
    <t>10.1080/23742917.2022.2049560</t>
  </si>
  <si>
    <t>Journal of Cyber Security Technology</t>
  </si>
  <si>
    <t>2374-2925</t>
  </si>
  <si>
    <t>Remote Desktop Software as a Forensic Resource</t>
  </si>
  <si>
    <t>07/03/2022</t>
  </si>
  <si>
    <t>2022-03-10</t>
  </si>
  <si>
    <t>10.1093/eurjcn/zvac009</t>
  </si>
  <si>
    <t>Oxford University Press</t>
  </si>
  <si>
    <t>European Journal of Cardiovascular Nursing</t>
  </si>
  <si>
    <t>1873-1953</t>
  </si>
  <si>
    <t>Spontaneous coronary artery dissection: a systematic review of physical and psychosocial recovery following discharge from hospital</t>
  </si>
  <si>
    <t>15/03/2022</t>
  </si>
  <si>
    <t>10/03/2022</t>
  </si>
  <si>
    <t>OUP Full Collection Read &amp; Publish Agreement 2021-2023 (Yr 2 2022)</t>
  </si>
  <si>
    <t>2022-02-21</t>
  </si>
  <si>
    <t>10.1007/s13280-022-01723-1</t>
  </si>
  <si>
    <t>AMBIO: A Journal of the Human Environment</t>
  </si>
  <si>
    <t>1654-7209</t>
  </si>
  <si>
    <t>Integrating Blue: How do we make Nationally Determined Contributions work for both blue carbon and local coastal communities?</t>
  </si>
  <si>
    <t>03/05/2022</t>
  </si>
  <si>
    <t>NERC</t>
  </si>
  <si>
    <t>NE/S014128/1</t>
  </si>
  <si>
    <t>21/03/2022</t>
  </si>
  <si>
    <t>2022-03-27</t>
  </si>
  <si>
    <t>10.1080/25741136.2022.2059832</t>
  </si>
  <si>
    <t>Media Practice and Education</t>
  </si>
  <si>
    <t>2574-1136</t>
  </si>
  <si>
    <t>The Pacific Community Filmmaking Consortium: Producing Pacific community-based films by Pacific filmmakers</t>
  </si>
  <si>
    <t>06/04/2022</t>
  </si>
  <si>
    <t>AH/T007990/1</t>
  </si>
  <si>
    <t>30/03/2022</t>
  </si>
  <si>
    <t>Summary information on compliance with RCUK OA policy 1 April 2021-31 March 2022 (to be completed by all ROs)</t>
  </si>
  <si>
    <t>A</t>
  </si>
  <si>
    <t>Compliance based on actual publications data</t>
  </si>
  <si>
    <t>Number</t>
  </si>
  <si>
    <t>Total publications arising from research council funding</t>
  </si>
  <si>
    <t>Number of gold compliant publications</t>
  </si>
  <si>
    <t>Number of green compliant publications</t>
  </si>
  <si>
    <t>Overall compliance</t>
  </si>
  <si>
    <t>B</t>
  </si>
  <si>
    <t>Compliance based on estimates of publication numbers</t>
  </si>
  <si>
    <t>Percent</t>
  </si>
  <si>
    <t>Proportion of compliance delivered through the gold route</t>
  </si>
  <si>
    <t>Proportion of compliance delivered through the green route</t>
  </si>
  <si>
    <t xml:space="preserve">Estimate of overall compliance </t>
  </si>
  <si>
    <t>C</t>
  </si>
  <si>
    <t>Compliance summary - no data</t>
  </si>
  <si>
    <t>Provide short statement on how implementation of UKRI OA policy is progressing.</t>
  </si>
  <si>
    <t>Summary information on open access spend</t>
  </si>
  <si>
    <t>D</t>
  </si>
  <si>
    <t>OA block grant summary information</t>
  </si>
  <si>
    <t>OA grant brought forward</t>
  </si>
  <si>
    <t>OA grant received</t>
  </si>
  <si>
    <t>OA Grant available</t>
  </si>
  <si>
    <t>OA grant spent</t>
  </si>
  <si>
    <t>OA grant carried forward</t>
  </si>
  <si>
    <r>
      <t xml:space="preserve">Guidance                                                                                                                                                                                                                                          </t>
    </r>
    <r>
      <rPr>
        <sz val="11"/>
        <color rgb="FFFF0000"/>
        <rFont val="Calibri"/>
        <family val="2"/>
        <scheme val="minor"/>
      </rPr>
      <t>Please do not overwrite any of the formulae in columns C,E and G) Apart from cell C34 and C35</t>
    </r>
  </si>
  <si>
    <r>
      <rPr>
        <b/>
        <sz val="11"/>
        <rFont val="Calibri"/>
        <family val="2"/>
        <scheme val="minor"/>
      </rPr>
      <t xml:space="preserve">Actual </t>
    </r>
    <r>
      <rPr>
        <sz val="11"/>
        <rFont val="Calibri"/>
        <family val="2"/>
        <scheme val="minor"/>
      </rPr>
      <t>Year 1 spend (April 2013 - March 2014)</t>
    </r>
  </si>
  <si>
    <r>
      <rPr>
        <b/>
        <sz val="11"/>
        <color theme="1"/>
        <rFont val="Calibri"/>
        <family val="2"/>
        <scheme val="minor"/>
      </rPr>
      <t xml:space="preserve">Year 6 </t>
    </r>
    <r>
      <rPr>
        <sz val="10"/>
        <rFont val="Arial"/>
        <family val="2"/>
      </rPr>
      <t xml:space="preserve"> - Cell G33. Will show if your RO was in Credit or Debit as normal. However, at the end of year 6 credit was either clawed back where possible or the RO was allowed to carry forward the Debit into year 7 if you wish.  
If you are in </t>
    </r>
    <r>
      <rPr>
        <b/>
        <sz val="11"/>
        <color theme="1"/>
        <rFont val="Calibri"/>
        <family val="2"/>
        <scheme val="minor"/>
      </rPr>
      <t>Credit</t>
    </r>
    <r>
      <rPr>
        <sz val="10"/>
        <rFont val="Arial"/>
        <family val="2"/>
      </rPr>
      <t xml:space="preserve"> at the end of year 6 and credit was clawed back you need to adjust Cell C34 to show no funds brought forward. so enter zero. 
If you were in </t>
    </r>
    <r>
      <rPr>
        <b/>
        <sz val="11"/>
        <color theme="1"/>
        <rFont val="Calibri"/>
        <family val="2"/>
        <scheme val="minor"/>
      </rPr>
      <t>Debit</t>
    </r>
    <r>
      <rPr>
        <sz val="10"/>
        <rFont val="Arial"/>
        <family val="2"/>
      </rPr>
      <t xml:space="preserve"> end of year 6 you are permitted to carry forward the debit balance into year 7 so no need to adjust this cell.  The formulas will do this for you. 
</t>
    </r>
    <r>
      <rPr>
        <b/>
        <sz val="11"/>
        <color theme="1"/>
        <rFont val="Calibri"/>
        <family val="2"/>
        <scheme val="minor"/>
      </rPr>
      <t xml:space="preserve">Year 7 </t>
    </r>
    <r>
      <rPr>
        <sz val="10"/>
        <rFont val="Arial"/>
        <family val="2"/>
      </rPr>
      <t xml:space="preserve"> -  Cell G34 - Will show if your RO is in debit or credit at the end of Year 7
If you are in </t>
    </r>
    <r>
      <rPr>
        <b/>
        <sz val="10"/>
        <rFont val="Arial"/>
        <family val="2"/>
      </rPr>
      <t>Credit</t>
    </r>
    <r>
      <rPr>
        <sz val="10"/>
        <rFont val="Arial"/>
        <family val="2"/>
      </rPr>
      <t xml:space="preserve"> at the end of year 7 this will be clawed back. If you had zero brought forward then the FES should match the spend in cell F34. and the credit clawed back will be what is showing in cell G34. Difference between award and spend. 
If you are in </t>
    </r>
    <r>
      <rPr>
        <b/>
        <sz val="11"/>
        <color theme="1"/>
        <rFont val="Calibri"/>
        <family val="2"/>
        <scheme val="minor"/>
      </rPr>
      <t>Debit</t>
    </r>
    <r>
      <rPr>
        <sz val="10"/>
        <rFont val="Arial"/>
        <family val="2"/>
      </rPr>
      <t xml:space="preserve"> at the end of year 7 then the RO will need to cover this internally. You are not permitted to carry this forward into year 8. Therefore your FES needs to be either the full award value (D34) and/or the carried forward debit (C34) and the spend (F34). So a value over the award. You won't be invoiced for overspends it's just for reporting.  
</t>
    </r>
    <r>
      <rPr>
        <b/>
        <sz val="10"/>
        <rFont val="Arial"/>
        <family val="2"/>
      </rPr>
      <t>Year 8</t>
    </r>
    <r>
      <rPr>
        <sz val="10"/>
        <rFont val="Arial"/>
        <family val="2"/>
      </rPr>
      <t xml:space="preserve"> - RO's are not permitted to carry forward a debit and credit into this year or at the end. 
</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</si>
  <si>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</si>
  <si>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</si>
  <si>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r>
      <rPr>
        <b/>
        <sz val="11"/>
        <rFont val="Calibri"/>
        <family val="2"/>
        <scheme val="minor"/>
      </rPr>
      <t xml:space="preserve">Actual </t>
    </r>
    <r>
      <rPr>
        <sz val="11"/>
        <rFont val="Calibri"/>
        <family val="2"/>
        <scheme val="minor"/>
      </rPr>
      <t>Year 4 spend (April 2016 - March 2017)</t>
    </r>
  </si>
  <si>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</si>
  <si>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</si>
  <si>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r>
      <rPr>
        <b/>
        <sz val="11"/>
        <rFont val="Calibri"/>
        <family val="2"/>
        <scheme val="minor"/>
      </rPr>
      <t xml:space="preserve">Actual </t>
    </r>
    <r>
      <rPr>
        <sz val="11"/>
        <rFont val="Calibri"/>
        <family val="2"/>
        <scheme val="minor"/>
      </rPr>
      <t>Year 7  spend (April 2019 - March 2020)</t>
    </r>
  </si>
  <si>
    <t>Actual Year 8  spend (April 2020 - March 2021)</t>
  </si>
  <si>
    <t>To date, actual Year 9 Award (April 2021 - March 2022)</t>
  </si>
  <si>
    <t xml:space="preserve">Total </t>
  </si>
  <si>
    <t>E</t>
  </si>
  <si>
    <t>OA block grant summary of non-publisher spend (1 April 2021 to 31 March 2022)</t>
  </si>
  <si>
    <t>E   Comments</t>
  </si>
  <si>
    <t>Total of non-publisher spend</t>
  </si>
  <si>
    <t>OA operations/APC processing</t>
  </si>
  <si>
    <t>Amount</t>
  </si>
  <si>
    <t>Staff costs</t>
  </si>
  <si>
    <t>Non-staff costs</t>
  </si>
  <si>
    <t>Total OA operations/APC processing</t>
  </si>
  <si>
    <t>Sum of 'Other - details' below</t>
  </si>
  <si>
    <t xml:space="preserve">Other OA costs     </t>
  </si>
  <si>
    <t>Other - details-1</t>
  </si>
  <si>
    <t>Other - details-2</t>
  </si>
  <si>
    <t>Other - details-3</t>
  </si>
  <si>
    <t>Other - details-4</t>
  </si>
  <si>
    <t>Other - details-5</t>
  </si>
  <si>
    <t>Other - details-6</t>
  </si>
  <si>
    <t>Other - details-7</t>
  </si>
  <si>
    <t>This is populated automatically from the 'Discounts, memberships &amp; pre-payment agreements' column on "JISC APC template"</t>
  </si>
  <si>
    <t>The institution enters the amount spent on the deal from the instituion's block grant.</t>
  </si>
  <si>
    <t>The institution enters the amount of the membership price charged to Wellcome, if any</t>
  </si>
  <si>
    <t>The institution enters the amount of the membership price charged to CRUK, if any</t>
  </si>
  <si>
    <t>The institution enters the amount of the membership price charged to BHF, if any</t>
  </si>
  <si>
    <t>The institution enters the amount of the membership price charged to RCUK, if any</t>
  </si>
  <si>
    <t>The number of APCs paid under this deal is calculated automatically from the number of times the name of this deal occurs in the "Discounts, memberships &amp; prepayment agreeements" column of the "JISC APC template"</t>
  </si>
  <si>
    <t>The amount spent on these APCs is calculated automatically from the sum of the "APC expenditure (£) including VAT if charged" of the "JISC APC template"</t>
  </si>
  <si>
    <t>The amount spent on these APCs is calculated automatically from the the sum of the "Amount of APC charged to Wellcome grant (including VAT if charged) in £" column of the "JISC APC template"</t>
  </si>
  <si>
    <t>The amount spent on these APCs is calculated automatically from the "Amount of APC charged to CRUK grant (including VAT if charged) in £" column of the "JISC APC template"</t>
  </si>
  <si>
    <t>The amount spent on these APCs is calculated automatically from the "Amount of APC charged to BHF grant (including VAT if charged) in £" column of the "JISC APC template"</t>
  </si>
  <si>
    <t>The amount spent on these APCs is calculated automatically from the "Amount of APC charged to RCUK OA fund (including VAT if charged) in £" column of the "JISC APC template"</t>
  </si>
  <si>
    <t>The amount spent on these APCs is calculated automatically from the "Amount of APC charged to institutional budgets" column of the "JISC APC template"</t>
  </si>
  <si>
    <t>This is calculated automatically based on columns B &amp; M in this sheet</t>
  </si>
  <si>
    <t>This is calculated automatically based on columns C &amp; I in this sheet</t>
  </si>
  <si>
    <t>This is calculated automatically based on columns D &amp; J in this sheet</t>
  </si>
  <si>
    <t>This is calculated automatically based on columns E &amp; K in this sheet</t>
  </si>
  <si>
    <t>This is calculated automatically based on columns F &amp; L in this sheet</t>
  </si>
  <si>
    <t>Membership price including VAT (£)</t>
  </si>
  <si>
    <t>Membership price  charged to Wellcome including VAT (£)</t>
  </si>
  <si>
    <t>Membership price charged to CRUK including VAT (£)</t>
  </si>
  <si>
    <t>Membership price charged to BHF including VAT (£)</t>
  </si>
  <si>
    <t>Membership price charged to RCUK including VAT (£)</t>
  </si>
  <si>
    <t>Number of APCs</t>
  </si>
  <si>
    <t>APC expenditure including VAT (£)</t>
  </si>
  <si>
    <t>Total amount of APC charged to Wellcome grant including VAT (£)</t>
  </si>
  <si>
    <t>Total amount of APC charged to CRUK including VAT (£)</t>
  </si>
  <si>
    <t>Total amount of APC charged to BHF including VAT (£)</t>
  </si>
  <si>
    <t>Total amount of APC charged to RCUK OA fund including VAT (£)</t>
  </si>
  <si>
    <t>Total amount of APC charged to institutions including VAT (£)</t>
  </si>
  <si>
    <t>Total cost to institutions including VAT (£)</t>
  </si>
  <si>
    <t>Total cost to Wellcome including VAT (£)</t>
  </si>
  <si>
    <t>Total cost to CRUK including VAT (£)</t>
  </si>
  <si>
    <t>Total cost to BHF including VAT (£)</t>
  </si>
  <si>
    <t>Total cost to RCUK including VAT (£)</t>
  </si>
  <si>
    <t>This column should contain all the current Transitional Agreements Jisc has with publishers. The current list of TA's can be found here - https://www.jisc.ac.uk/content/open-access/our-role#collections</t>
  </si>
  <si>
    <r>
      <t>The</t>
    </r>
    <r>
      <rPr>
        <b/>
        <sz val="10"/>
        <color theme="1" tint="4.9989318521683403E-2"/>
        <rFont val="Arial"/>
        <family val="2"/>
      </rPr>
      <t xml:space="preserve"> institution enters</t>
    </r>
    <r>
      <rPr>
        <sz val="10"/>
        <color theme="1" tint="4.9989318521683403E-2"/>
        <rFont val="Arial"/>
        <family val="2"/>
      </rPr>
      <t xml:space="preserve"> the total amount spent on the publish element of the transitional agreement.</t>
    </r>
  </si>
  <si>
    <r>
      <t xml:space="preserve">The </t>
    </r>
    <r>
      <rPr>
        <b/>
        <sz val="10"/>
        <color theme="1" tint="4.9989318521683403E-2"/>
        <rFont val="Arial"/>
        <family val="2"/>
      </rPr>
      <t>institution enters</t>
    </r>
    <r>
      <rPr>
        <sz val="10"/>
        <color theme="1" tint="4.9989318521683403E-2"/>
        <rFont val="Arial"/>
        <family val="2"/>
      </rPr>
      <t xml:space="preserve"> the amount from the UKRI block grant (Apr 21 - Mar 22) spent towards the publish fee</t>
    </r>
  </si>
  <si>
    <r>
      <t xml:space="preserve">The </t>
    </r>
    <r>
      <rPr>
        <b/>
        <sz val="10"/>
        <color theme="1" tint="4.9989318521683403E-2"/>
        <rFont val="Arial"/>
        <family val="2"/>
      </rPr>
      <t>institution enters</t>
    </r>
    <r>
      <rPr>
        <sz val="10"/>
        <color theme="1" tint="4.9989318521683403E-2"/>
        <rFont val="Arial"/>
        <family val="2"/>
      </rPr>
      <t xml:space="preserve"> the amount from the Wellcome block grant (Oct 20 - Sep 21) spent towards the publish fee</t>
    </r>
  </si>
  <si>
    <t>The institution enters the amount from the Wellcome block grant (Oct 21 - Sep 22) spent towards the publish fee</t>
  </si>
  <si>
    <t>The institution enters the amount from the CRUK block grant  (Oct 20 - Sep 21) spent towards the publish fee</t>
  </si>
  <si>
    <t>The institution enters the amount from the CRUK block grant  (Oct 21 - Sep 22) spent towards the publish fee</t>
  </si>
  <si>
    <r>
      <t xml:space="preserve">The </t>
    </r>
    <r>
      <rPr>
        <b/>
        <sz val="10"/>
        <color theme="1" tint="4.9989318521683403E-2"/>
        <rFont val="Arial"/>
        <family val="2"/>
      </rPr>
      <t>institution enters</t>
    </r>
    <r>
      <rPr>
        <sz val="10"/>
        <color theme="1" tint="4.9989318521683403E-2"/>
        <rFont val="Arial"/>
        <family val="2"/>
      </rPr>
      <t xml:space="preserve"> the amount from the BHF block grant  (Oct 20 - Sep 21) spent towards the publish fee</t>
    </r>
  </si>
  <si>
    <t>The institution enters the amount from the BHF block grant  (Oct 21 - Sep 22) spent towards the publish fee</t>
  </si>
  <si>
    <r>
      <t xml:space="preserve">The </t>
    </r>
    <r>
      <rPr>
        <b/>
        <sz val="10"/>
        <color theme="1" tint="4.9989318521683403E-2"/>
        <rFont val="Arial"/>
        <family val="2"/>
      </rPr>
      <t>institution enters</t>
    </r>
    <r>
      <rPr>
        <sz val="10"/>
        <color theme="1" tint="4.9989318521683403E-2"/>
        <rFont val="Arial"/>
        <family val="2"/>
      </rPr>
      <t xml:space="preserve"> the amount from the Institutional budget (Aug 20 - Jul 21) spent towards the publish fee</t>
    </r>
  </si>
  <si>
    <r>
      <t xml:space="preserve">The </t>
    </r>
    <r>
      <rPr>
        <b/>
        <sz val="10"/>
        <color theme="1" tint="4.9989318521683403E-2"/>
        <rFont val="Arial"/>
        <family val="2"/>
      </rPr>
      <t>institution enters</t>
    </r>
    <r>
      <rPr>
        <sz val="10"/>
        <color theme="1" tint="4.9989318521683403E-2"/>
        <rFont val="Arial"/>
        <family val="2"/>
      </rPr>
      <t xml:space="preserve"> the amount from the Institutional budget (Aug 21 - Jul 22) spent towards the publish fee</t>
    </r>
  </si>
  <si>
    <r>
      <t xml:space="preserve">The number of APCs paid under this deal is </t>
    </r>
    <r>
      <rPr>
        <b/>
        <sz val="10"/>
        <color theme="1" tint="4.9989318521683403E-2"/>
        <rFont val="Arial"/>
        <family val="2"/>
      </rPr>
      <t>calculated automatically</t>
    </r>
    <r>
      <rPr>
        <sz val="10"/>
        <color theme="1" tint="4.9989318521683403E-2"/>
        <rFont val="Arial"/>
        <family val="2"/>
      </rPr>
      <t xml:space="preserve"> from the number of times the name of this deal occurs in the "Discounts, memberships &amp; prepayment agreeements" column of the "JISC APC template"</t>
    </r>
  </si>
  <si>
    <t>Transformative Agreements</t>
  </si>
  <si>
    <t>Institution total publish fee (£)</t>
  </si>
  <si>
    <t>UKRI Block grant contribution</t>
  </si>
  <si>
    <t>WT Block grant contribution</t>
  </si>
  <si>
    <t>CRUK Block grant contribution</t>
  </si>
  <si>
    <t>BHF Block grant contribution</t>
  </si>
  <si>
    <t>Institutional budget contribution</t>
  </si>
  <si>
    <t>Number of Articles published under TA</t>
  </si>
  <si>
    <t>ACM Open Journals Publish and Read Agreement 2020-2022 (Yr 1 2020)</t>
  </si>
  <si>
    <t>ACM Open Journals Publish and Read Agreement 2020-2022 (Yr 2 2021)</t>
  </si>
  <si>
    <t>ACM Open Journals Publish and Read Agreement 2020-2022 (Yr 3 2022)</t>
  </si>
  <si>
    <t>American Institute of Physics Read and Publish agreement 2021-23 (Yr 1 2021)</t>
  </si>
  <si>
    <t>American Institute of Physics Read and Publish agreement 2021-23 (Yr 2 2022)</t>
  </si>
  <si>
    <t>American Physiological Society Read, Publish &amp; Join Agreement 2021-22 (Yr 1 2021)</t>
  </si>
  <si>
    <t>American Physiological Society Read, Publish &amp; Join Agreement 2021-22 (Yr 2 2022)</t>
  </si>
  <si>
    <t>Bentham Science Read and Publish Agreement 2022-2023 (Yr 1 2022)</t>
  </si>
  <si>
    <t>Bioscientifica Read and Publish Agreement 2021-2022 (Yr 1 2021)</t>
  </si>
  <si>
    <t>Bioscientifica Read and Publish Agreement 2021-2022 (Yr 2 2022)</t>
  </si>
  <si>
    <t>BMJ Publish and Read Pilot Agreement 2021 (Yr 1 2021)</t>
  </si>
  <si>
    <t>BMJ Publish and Read Agreement 2022 (Yr 2 2022)</t>
  </si>
  <si>
    <t>Brill Journals Read &amp; Publish Agreement 2021-2022 (Yr 2 2022)</t>
  </si>
  <si>
    <t>BUP Read and Publish Agreement 2022-2023 (Yr 1 2022)</t>
  </si>
  <si>
    <t>Company of Biologists Read and Publish pilot agreement 2020-2021 (Yr 1 2020)</t>
  </si>
  <si>
    <t>Company of Biologists Read and Publish pilot agreement 2020-2021 (Yr 2 2021)</t>
  </si>
  <si>
    <t>Company of Biologists Jisc Collections Transitional Agreement 2022-2024 (Yr 3 2022)</t>
  </si>
  <si>
    <t>CSHLP Read and Publish agreement 2021-2022 (Yr 1 2021)</t>
  </si>
  <si>
    <t>CSHLP Read and Publish agreement 2021-2022 (Yr 2 2022)</t>
  </si>
  <si>
    <t>CUP Read and Publish Agreement 2021-24 (Yr 2 2022)</t>
  </si>
  <si>
    <t>De Gruyter Read &amp; Publish agreement 2021-23 (Yr 1 2021)</t>
  </si>
  <si>
    <t>De Gruyter Read &amp; Publish agreement 2021-23 (Yr 2 2022)</t>
  </si>
  <si>
    <t>Elsevier Read and Publish Agreement 2022-2024 (Yr 1 2022)</t>
  </si>
  <si>
    <t xml:space="preserve">EDP Sciences Flexible Maths Journals Agreement 2021 (Yr 1 2021) </t>
  </si>
  <si>
    <t>EMS Press Flexible Journals Agreement 2021-2023 (Yr 1 2021)</t>
  </si>
  <si>
    <t>EMS Press Flexible Journals Agreement 2021-2023 (Yr 2 2022)</t>
  </si>
  <si>
    <t>European Respiratory Journal Read and Publish pilot agreement 2020-2021 (Yr 1 2020)</t>
  </si>
  <si>
    <t>European Respiratory Journal Read and Publish pilot agreement 2020-2021 (Yr 2 2021)</t>
  </si>
  <si>
    <t>European Respiratory Society Read &amp; Publish Agreement 2022-2023 (Yr 3 2022)</t>
  </si>
  <si>
    <t>Frontiers Open Access publishing UK framework agreement 2019-2022  (Yr 1 2019)</t>
  </si>
  <si>
    <t>Frontiers Open Access publishing UK framework agreement 2019-2022  (Yr 2 2020)</t>
  </si>
  <si>
    <t>Frontiers Open Access publishing UK framework agreement 2019-2022  (Yr 3 2021)</t>
  </si>
  <si>
    <t>Frontiers Open Access publishing UK framework agreement 2019-2022  (Yr 4 2022)</t>
  </si>
  <si>
    <t>Future Science Group Read and Publish agreement 2021-2022 (Yr 1 2021)</t>
  </si>
  <si>
    <t>Future Science Group Read and Publish agreement 2021-2022 (Yr 2 2022)</t>
  </si>
  <si>
    <t>Geological Society Lyell Collection ‘Read &amp; Publish’ one-year Agreement 2021 (Yr 1 2021)</t>
  </si>
  <si>
    <t>Geological Society Lyell Collection Read &amp; Publish Agreement 2022 &amp; Option on 2023 (Yr 2 2022)</t>
  </si>
  <si>
    <t>IOP Publishing Read and Publish agreement 2020-2023 (Yr 1 2020)</t>
  </si>
  <si>
    <t>IOP Publishing Read and Publish agreement 2020-2023 (Yr 2 2021)</t>
  </si>
  <si>
    <t>IOP Publishing Read and Publish agreement 2020-2023 (Yr 3 2022)</t>
  </si>
  <si>
    <t>IWA Publishing Read and Publish pilot agreement 2020-2021 (Yr 1 2020)</t>
  </si>
  <si>
    <t>IWA Publishing Read and Publish pilot agreement 2020-2021 (Yr 2 2021)</t>
  </si>
  <si>
    <t>IWA Publishing (IWAP) Journals Read &amp; Publish Agreement 2022-2024 (Yr 3 2022)</t>
  </si>
  <si>
    <t>John Benjamins Read and Publish agreement 2022-2024 (Yr 1 2022)</t>
  </si>
  <si>
    <t>Karger Journals Read and Publish SMP Agreement 2021-2023 (Yr 1 2021)</t>
  </si>
  <si>
    <t>Karger Read and Publish 2020-2022 (Yr 1 2020)</t>
  </si>
  <si>
    <t>Karger Read and Publish 2020-2022 (Yr 2 2021)</t>
  </si>
  <si>
    <t>Karger Journals Read and Publish SMP Agreement 2021-2023 (Yr 3 2022)</t>
  </si>
  <si>
    <t>MDPI IOAP 2020-2022 (Yr 1 2020)</t>
  </si>
  <si>
    <t>MDPI IOAP 2020-2022 (Yr 2 2021)</t>
  </si>
  <si>
    <t>MDPI IOAP 2020-2022 (Yr 3 2022)</t>
  </si>
  <si>
    <t>Microbiology Society Publish and Read pilot agreement 2020-2021 (Yr 1 2020)</t>
  </si>
  <si>
    <t>Microbiology Society Publish and Read pilot agreement 2020-2021 (Yr 2 2021)</t>
  </si>
  <si>
    <t>Microbiology Society Journals Portfolio "Publish &amp; Read" 1 year Agreement 2022 (Yr 3 2022)</t>
  </si>
  <si>
    <t>OUP Full Collection Read &amp; Publish Agreement 2021-2023 (Yr 1 2021)</t>
  </si>
  <si>
    <t>PLOS Community Action Publishing 2021-23: PLOS Medicine &amp; PLOS Biology (Yr 1 2021)</t>
  </si>
  <si>
    <t>PLOS Community Action Publishing 2021-23: PLOS Medicine &amp; PLOS Biology (Yr 2 2022)</t>
  </si>
  <si>
    <t>PLOS OA Tiered Flat Fee publishing agreement 2021-2023 (Yr 1 2021)</t>
  </si>
  <si>
    <t>PLOS OA Tiered Flat Fee publishing agreement 2021-2023 (Yr 2 2022)</t>
  </si>
  <si>
    <t>PNAS Publish and Read agreement 2021-23 (Yr 1 2021)</t>
  </si>
  <si>
    <t>PNAS Publish and Read agreement 2021-23 (Yr 2 2022)</t>
  </si>
  <si>
    <t>Portland Press Read and Publish pilot agreement 2020-2021 (Yr 1 2020)</t>
  </si>
  <si>
    <t>Portland Press Read and Publish pilot agreement 2020-2021 (Yr 2 2021)</t>
  </si>
  <si>
    <t>Portland Press all-inclusive Read and Publish Transitional Agreement 2022 (Yr 3 2022)</t>
  </si>
  <si>
    <t>RCGP Journals: Read and Publish Agreement 2021-2022 (Yr 1 2021)</t>
  </si>
  <si>
    <t>RCGP Journals: Read and Publish Agreement 2021-2022 (Yr 2 2022)</t>
  </si>
  <si>
    <t>Rockefeller University Press Read and Publish agreement  2020-2022 (Yr 1 2020)</t>
  </si>
  <si>
    <t>Rockefeller University Press Read and Publish agreement  2020-2022 (Yr 2 2021)</t>
  </si>
  <si>
    <t>Rockefeller University Press 2 year Transitional Agreement 2022-2023 (Yr 3 2022)</t>
  </si>
  <si>
    <t>Royal Irish Academy Journals Read &amp; Publish Agreement 2021-2022 (Yr 1 2021)</t>
  </si>
  <si>
    <t>Royal Irish Academy Journals Read &amp; Publish Agreement 2021-2022 (Yr 2 2022)</t>
  </si>
  <si>
    <t>Royal Society Journals Read and Publish agreement 2021 (Yr 1 2021)</t>
  </si>
  <si>
    <t>Royal Society Journals Read &amp; Publish Transitional Agreement 2022 (Yr 2 2022)</t>
  </si>
  <si>
    <t>Royal Society of Chemistry: Read and Publish Journals Agreement 2020-2021 (Yr 1 2020)</t>
  </si>
  <si>
    <t>Royal Society of Chemistry: Read and Publish Journals Agreement 2020-2021 (Yr 2 2021)</t>
  </si>
  <si>
    <t>RSNA Journals Read &amp; Publish Agreement 2021-2022 (Yr 1 2021)</t>
  </si>
  <si>
    <t>RSNA Journals Read &amp; Publish Agreement 2021-2022 (Yr 2 2022)</t>
  </si>
  <si>
    <t>SAGE Journals Read and Publish agreement 2020-22 (Yr 1 2020)</t>
  </si>
  <si>
    <t>Springer Compact Agreement 2019-2021 (Yr 1 2019)</t>
  </si>
  <si>
    <t>Springer Compact Agreement 2019-2021 (Yr 2 2020)</t>
  </si>
  <si>
    <t>Thieme Journals SMP Read and Publish Agreement 2020 -2021 (Yr 1 2020)</t>
  </si>
  <si>
    <t>Thieme Journals SMP Read and Publish Agreement 2020 -2021 (Yr 2 2021)</t>
  </si>
  <si>
    <t>Thieme transitional OA agreement 2022-23 (Yr 3 2022)</t>
  </si>
  <si>
    <t>Wiley Read and Publish agreement 2020-2023 (Yr 1 2020)</t>
  </si>
  <si>
    <t>Annotation</t>
  </si>
  <si>
    <t>RCUK</t>
  </si>
  <si>
    <t xml:space="preserve">Author_Supporter/Membership Discount </t>
  </si>
  <si>
    <t>CC0</t>
  </si>
  <si>
    <t>Article</t>
  </si>
  <si>
    <t>Wellcome</t>
  </si>
  <si>
    <t>BBSRC</t>
  </si>
  <si>
    <t>Elsevier_Fully OA discount</t>
  </si>
  <si>
    <t>Bibliography</t>
  </si>
  <si>
    <t>CRUK</t>
  </si>
  <si>
    <t>Institutional_ membership discount</t>
  </si>
  <si>
    <t>CC BY-SA</t>
  </si>
  <si>
    <t>Book</t>
  </si>
  <si>
    <t>BHF</t>
  </si>
  <si>
    <t>Institutional_IEEE_Discount</t>
  </si>
  <si>
    <t>Book chapter</t>
  </si>
  <si>
    <t>Institutional</t>
  </si>
  <si>
    <t>MRC</t>
  </si>
  <si>
    <t>Institutional_Prepayment</t>
  </si>
  <si>
    <t>Book edited</t>
  </si>
  <si>
    <t>CC BY-NC-SA</t>
  </si>
  <si>
    <t>Book Review</t>
  </si>
  <si>
    <t>STFC</t>
  </si>
  <si>
    <t>Clinical Study</t>
  </si>
  <si>
    <t>NC3Rs</t>
  </si>
  <si>
    <t>Publisher copyright</t>
  </si>
  <si>
    <t>Clinical Trial</t>
  </si>
  <si>
    <t>Wellcome Trust</t>
  </si>
  <si>
    <t>Author copyright</t>
  </si>
  <si>
    <t>Conference Object</t>
  </si>
  <si>
    <t>Arthritis Research UK</t>
  </si>
  <si>
    <t>Unspecified/unclear</t>
  </si>
  <si>
    <t>Data Paper</t>
  </si>
  <si>
    <t>Bloodwise</t>
  </si>
  <si>
    <t>Editorial</t>
  </si>
  <si>
    <t>British Heart Foundation</t>
  </si>
  <si>
    <t>Image</t>
  </si>
  <si>
    <t>Cancer Research UK</t>
  </si>
  <si>
    <t>Parkinson's UK</t>
  </si>
  <si>
    <t>Letter</t>
  </si>
  <si>
    <t>NIH</t>
  </si>
  <si>
    <t>Letter To The Editor</t>
  </si>
  <si>
    <t>Manuscript</t>
  </si>
  <si>
    <t>Memorandum</t>
  </si>
  <si>
    <t>Newspaper Article</t>
  </si>
  <si>
    <t>Policy Report</t>
  </si>
  <si>
    <t>Report</t>
  </si>
  <si>
    <t>Research Article</t>
  </si>
  <si>
    <t>Research Report</t>
  </si>
  <si>
    <t>Review Article</t>
  </si>
  <si>
    <t>Review Paper</t>
  </si>
  <si>
    <t>Software Paper</t>
  </si>
  <si>
    <t>Technical Documentation</t>
  </si>
  <si>
    <t>Technical Report</t>
  </si>
  <si>
    <t>Working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</si>
</sst>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42" formatCode="_-&quot;£&quot;* #,##0_-;\-&quot;£&quot;* #,##0_-;_-&quot;£&quot;* &quot;-&quot;_-;_-@_-"/>
    <numFmt numFmtId="164" formatCode="#,##0_ ;\-#,##0\ "/>
    <numFmt numFmtId="165" formatCode="[$€-2]\ #,##0;[Red]\-[$€-2]\ #,##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0"/>
      <color theme="1" tint="4.9989318521683403E-2"/>
      <name val="Arial"/>
      <family val="2"/>
    </font>
    <font>
      <b/>
      <sz val="10"/>
      <color theme="1" tint="4.9989318521683403E-2"/>
      <name val="Arial"/>
      <family val="2"/>
    </font>
    <font>
      <sz val="7"/>
      <color theme="1" tint="4.9989318521683403E-2"/>
      <name val="Arial"/>
      <family val="2"/>
    </font>
    <font>
      <b/>
      <sz val="11"/>
      <color theme="1" tint="4.9989318521683403E-2"/>
      <name val="Calibri"/>
      <family val="2"/>
      <scheme val="minor"/>
    </font>
    <font>
      <sz val="11"/>
      <color theme="1" tint="4.9989318521683403E-2"/>
      <name val="Calibri"/>
      <family val="2"/>
      <scheme val="minor"/>
    </font>
    <font>
      <sz val="10"/>
      <color rgb="FFFF0000"/>
      <name val="Arial"/>
      <family val="2"/>
    </font>
    <font>
      <sz val="11"/>
      <name val="Arial"/>
      <family val="2"/>
    </font>
    <font>
      <sz val="10"/>
      <name val="Calibri"/>
      <family val="2"/>
      <scheme val="minor"/>
    </font>
    <font>
      <u/>
      <sz val="11"/>
      <color theme="10"/>
      <name val="Calibri"/>
      <family val="2"/>
      <scheme val="minor"/>
    </font>
    <font>
      <b/>
      <u/>
      <sz val="11"/>
      <name val="Calibri"/>
      <family val="2"/>
      <scheme val="minor"/>
    </font>
    <font>
      <b/>
      <sz val="10"/>
      <name val="Calibri"/>
      <family val="2"/>
      <scheme val="minor"/>
    </font>
    <font>
      <sz val="12"/>
      <name val="Calibri"/>
      <family val="2"/>
      <scheme val="minor"/>
    </font>
    <font>
      <i/>
      <sz val="11"/>
      <name val="Calibri"/>
      <family val="2"/>
      <scheme val="minor"/>
    </font>
    <font>
      <u/>
      <sz val="11"/>
      <name val="Calibri"/>
      <family val="2"/>
      <scheme val="minor"/>
    </font>
    <font>
      <b/>
      <u/>
      <sz val="10"/>
      <name val="Arial"/>
      <family val="2"/>
    </font>
    <font>
      <sz val="8"/>
      <name val="Arial"/>
      <family val="2"/>
    </font>
    <font>
      <sz val="8"/>
      <name val="Arial"/>
    </font>
    <font>
      <sz val="11"/>
      <color rgb="FF000000"/>
      <name val="Calibri"/>
      <family val="2"/>
      <charset val="1"/>
    </font>
    <font>
      <b/>
      <sz val="10"/>
      <name val="Calibri"/>
      <family val="2"/>
    </font>
    <font>
      <sz val="10"/>
      <name val="Calibri"/>
      <family val="2"/>
    </font>
    <font>
      <sz val="10"/>
      <color rgb="FF0D0D0D"/>
      <name val="Calibri"/>
      <family val="2"/>
    </font>
    <font>
      <sz val="11"/>
      <color rgb="FF444444"/>
      <name val="Calibri"/>
      <family val="2"/>
      <charset val="1"/>
    </font>
    <font>
      <b/>
      <sz val="10"/>
      <color rgb="FF000000"/>
      <name val="Arial"/>
      <family val="2"/>
    </font>
    <font>
      <sz val="10"/>
      <color rgb="FF000000"/>
      <name val="Arial"/>
      <family val="2"/>
    </font>
    <font>
      <sz val="10"/>
      <color rgb="FF000000"/>
      <name val="Arial"/>
    </font>
  </fonts>
  <fills count="19">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rgb="FFD9D9D9"/>
      </patternFill>
    </fill>
    <fill>
      <patternFill patternType="solid">
        <fgColor theme="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E2EFDA"/>
        <bgColor indexed="64"/>
      </patternFill>
    </fill>
  </fills>
  <borders count="43">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8">
    <xf numFmtId="0" fontId="0" fillId="0" borderId="0"/>
    <xf numFmtId="0" fontId="8" fillId="2" borderId="1"/>
    <xf numFmtId="0" fontId="7" fillId="2" borderId="1"/>
    <xf numFmtId="0" fontId="12"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2" fillId="2" borderId="1" applyNumberFormat="0" applyFill="0" applyBorder="0" applyAlignment="0" applyProtection="0"/>
    <xf numFmtId="0" fontId="2" fillId="2" borderId="1"/>
    <xf numFmtId="0" fontId="2" fillId="2" borderId="1"/>
    <xf numFmtId="0" fontId="2" fillId="2" borderId="1"/>
    <xf numFmtId="0" fontId="2" fillId="2" borderId="1"/>
    <xf numFmtId="0" fontId="21" fillId="2" borderId="1"/>
    <xf numFmtId="0" fontId="1" fillId="2" borderId="1"/>
  </cellStyleXfs>
  <cellXfs count="363">
    <xf numFmtId="0" fontId="0" fillId="0" borderId="0" xfId="0"/>
    <xf numFmtId="0" fontId="13" fillId="2" borderId="1" xfId="1" applyFont="1"/>
    <xf numFmtId="0" fontId="13" fillId="2" borderId="1" xfId="1" applyFont="1" applyAlignment="1">
      <alignment wrapText="1"/>
    </xf>
    <xf numFmtId="0" fontId="0" fillId="0" borderId="1" xfId="0" applyBorder="1"/>
    <xf numFmtId="0" fontId="12" fillId="0" borderId="4" xfId="3" applyBorder="1" applyAlignment="1"/>
    <xf numFmtId="0" fontId="12" fillId="0" borderId="1" xfId="3" applyBorder="1" applyAlignment="1"/>
    <xf numFmtId="0" fontId="16" fillId="2" borderId="1" xfId="8" applyFont="1" applyProtection="1">
      <protection locked="0"/>
    </xf>
    <xf numFmtId="0" fontId="16" fillId="6" borderId="8" xfId="8" applyFont="1" applyFill="1" applyBorder="1" applyAlignment="1">
      <alignment horizontal="right"/>
    </xf>
    <xf numFmtId="1" fontId="16" fillId="7" borderId="9" xfId="8" applyNumberFormat="1" applyFont="1" applyFill="1" applyBorder="1" applyProtection="1">
      <protection locked="0"/>
    </xf>
    <xf numFmtId="9" fontId="16" fillId="6" borderId="11" xfId="8" applyNumberFormat="1" applyFont="1" applyFill="1" applyBorder="1"/>
    <xf numFmtId="9" fontId="16" fillId="7" borderId="9" xfId="8" applyNumberFormat="1" applyFont="1" applyFill="1" applyBorder="1" applyProtection="1">
      <protection locked="0"/>
    </xf>
    <xf numFmtId="0" fontId="17" fillId="2" borderId="1" xfId="8" applyFont="1" applyAlignment="1" applyProtection="1">
      <alignment horizontal="center" vertical="center" wrapText="1"/>
      <protection locked="0"/>
    </xf>
    <xf numFmtId="0" fontId="17" fillId="2" borderId="1" xfId="8" applyFont="1" applyAlignment="1" applyProtection="1">
      <alignment horizontal="right"/>
      <protection locked="0"/>
    </xf>
    <xf numFmtId="0" fontId="16" fillId="2" borderId="1" xfId="8" applyFont="1" applyAlignment="1" applyProtection="1">
      <alignment horizontal="right"/>
      <protection locked="0"/>
    </xf>
    <xf numFmtId="0" fontId="16" fillId="2" borderId="1" xfId="8" applyFont="1" applyAlignment="1" applyProtection="1">
      <alignment horizontal="center"/>
      <protection locked="0"/>
    </xf>
    <xf numFmtId="42" fontId="16" fillId="2" borderId="1" xfId="8" applyNumberFormat="1" applyFont="1" applyProtection="1">
      <protection locked="0"/>
    </xf>
    <xf numFmtId="42" fontId="16" fillId="6" borderId="9" xfId="8" applyNumberFormat="1" applyFont="1" applyFill="1" applyBorder="1"/>
    <xf numFmtId="42" fontId="16" fillId="7" borderId="2" xfId="8" applyNumberFormat="1" applyFont="1" applyFill="1" applyBorder="1" applyProtection="1">
      <protection locked="0"/>
    </xf>
    <xf numFmtId="42" fontId="16" fillId="7" borderId="9" xfId="8" applyNumberFormat="1" applyFont="1" applyFill="1" applyBorder="1" applyProtection="1">
      <protection locked="0"/>
    </xf>
    <xf numFmtId="0" fontId="16" fillId="2" borderId="1" xfId="8" applyFont="1" applyAlignment="1" applyProtection="1">
      <alignment horizontal="center" vertical="center" wrapText="1"/>
      <protection locked="0"/>
    </xf>
    <xf numFmtId="0" fontId="16" fillId="2" borderId="1" xfId="8" applyFont="1" applyAlignment="1" applyProtection="1">
      <alignment wrapText="1"/>
      <protection locked="0"/>
    </xf>
    <xf numFmtId="0" fontId="9" fillId="2" borderId="1" xfId="5"/>
    <xf numFmtId="0" fontId="13" fillId="2" borderId="1" xfId="9" applyFont="1" applyAlignment="1">
      <alignment wrapText="1"/>
    </xf>
    <xf numFmtId="0" fontId="11" fillId="4" borderId="1" xfId="9" applyFont="1" applyFill="1"/>
    <xf numFmtId="0" fontId="13" fillId="2" borderId="1" xfId="9" applyFont="1"/>
    <xf numFmtId="0" fontId="13" fillId="2" borderId="1" xfId="5" applyFont="1"/>
    <xf numFmtId="0" fontId="9" fillId="2" borderId="1" xfId="5" applyAlignment="1">
      <alignment vertical="center" wrapText="1"/>
    </xf>
    <xf numFmtId="0" fontId="10" fillId="2" borderId="1" xfId="5" applyFont="1" applyAlignment="1">
      <alignment vertical="center" wrapText="1"/>
    </xf>
    <xf numFmtId="0" fontId="9" fillId="2" borderId="13" xfId="5" applyBorder="1" applyAlignment="1">
      <alignment horizontal="left" wrapText="1"/>
    </xf>
    <xf numFmtId="0" fontId="9" fillId="2" borderId="1" xfId="5" applyAlignment="1">
      <alignment horizontal="left" wrapText="1"/>
    </xf>
    <xf numFmtId="0" fontId="13" fillId="2" borderId="13" xfId="5" applyFont="1" applyBorder="1" applyAlignment="1">
      <alignment horizontal="left" wrapText="1"/>
    </xf>
    <xf numFmtId="0" fontId="9" fillId="2" borderId="1" xfId="5" applyAlignment="1">
      <alignment wrapText="1"/>
    </xf>
    <xf numFmtId="0" fontId="13" fillId="2" borderId="6" xfId="9" applyFont="1" applyBorder="1"/>
    <xf numFmtId="0" fontId="13" fillId="2" borderId="1" xfId="9" applyFont="1" applyAlignment="1">
      <alignment horizontal="left" vertical="center" wrapText="1"/>
    </xf>
    <xf numFmtId="0" fontId="16" fillId="5" borderId="1" xfId="8" applyFont="1" applyFill="1" applyProtection="1">
      <protection locked="0"/>
    </xf>
    <xf numFmtId="0" fontId="17" fillId="5" borderId="1" xfId="8" applyFont="1" applyFill="1" applyProtection="1">
      <protection locked="0"/>
    </xf>
    <xf numFmtId="0" fontId="16" fillId="5" borderId="1" xfId="8" applyFont="1" applyFill="1" applyAlignment="1" applyProtection="1">
      <alignment horizontal="right"/>
      <protection locked="0"/>
    </xf>
    <xf numFmtId="0" fontId="16" fillId="5" borderId="1" xfId="8" quotePrefix="1" applyFont="1" applyFill="1" applyProtection="1">
      <protection locked="0"/>
    </xf>
    <xf numFmtId="0" fontId="19" fillId="5" borderId="1" xfId="8" applyFont="1" applyFill="1" applyAlignment="1" applyProtection="1">
      <alignment horizontal="right" vertical="top"/>
      <protection locked="0"/>
    </xf>
    <xf numFmtId="9" fontId="16" fillId="5" borderId="1" xfId="8" applyNumberFormat="1" applyFont="1" applyFill="1" applyProtection="1">
      <protection locked="0"/>
    </xf>
    <xf numFmtId="9" fontId="17" fillId="6" borderId="4" xfId="8" applyNumberFormat="1" applyFont="1" applyFill="1" applyBorder="1" applyAlignment="1" applyProtection="1">
      <alignment horizontal="center"/>
      <protection locked="0"/>
    </xf>
    <xf numFmtId="0" fontId="16" fillId="5" borderId="1" xfId="8" applyFont="1" applyFill="1" applyAlignment="1" applyProtection="1">
      <alignment horizontal="right" wrapText="1"/>
      <protection locked="0"/>
    </xf>
    <xf numFmtId="9" fontId="16" fillId="6" borderId="12" xfId="8" applyNumberFormat="1" applyFont="1" applyFill="1" applyBorder="1" applyProtection="1">
      <protection locked="0"/>
    </xf>
    <xf numFmtId="0" fontId="16" fillId="6" borderId="12" xfId="8" applyFont="1" applyFill="1" applyBorder="1" applyProtection="1">
      <protection locked="0"/>
    </xf>
    <xf numFmtId="0" fontId="16" fillId="6" borderId="4" xfId="8" applyFont="1" applyFill="1" applyBorder="1" applyProtection="1">
      <protection locked="0"/>
    </xf>
    <xf numFmtId="42" fontId="16" fillId="5" borderId="1" xfId="8" applyNumberFormat="1" applyFont="1" applyFill="1" applyProtection="1">
      <protection locked="0"/>
    </xf>
    <xf numFmtId="0" fontId="17" fillId="5" borderId="1" xfId="8" applyFont="1" applyFill="1" applyAlignment="1" applyProtection="1">
      <alignment wrapText="1"/>
      <protection locked="0"/>
    </xf>
    <xf numFmtId="0" fontId="17" fillId="5" borderId="1" xfId="8" applyFont="1" applyFill="1" applyAlignment="1" applyProtection="1">
      <alignment horizontal="right"/>
      <protection locked="0"/>
    </xf>
    <xf numFmtId="0" fontId="18" fillId="5" borderId="1" xfId="8" applyFont="1" applyFill="1" applyAlignment="1" applyProtection="1">
      <alignment wrapText="1"/>
      <protection locked="0"/>
    </xf>
    <xf numFmtId="0" fontId="19" fillId="5" borderId="1" xfId="8" applyFont="1" applyFill="1" applyAlignment="1">
      <alignment horizontal="right" vertical="top"/>
    </xf>
    <xf numFmtId="0" fontId="17" fillId="6" borderId="3" xfId="8" applyFont="1" applyFill="1" applyBorder="1" applyAlignment="1">
      <alignment horizontal="right"/>
    </xf>
    <xf numFmtId="0" fontId="17" fillId="6" borderId="4" xfId="8" applyFont="1" applyFill="1" applyBorder="1" applyAlignment="1">
      <alignment horizontal="center"/>
    </xf>
    <xf numFmtId="0" fontId="16" fillId="5" borderId="1" xfId="8" applyFont="1" applyFill="1"/>
    <xf numFmtId="0" fontId="16" fillId="5" borderId="1" xfId="8" quotePrefix="1" applyFont="1" applyFill="1"/>
    <xf numFmtId="0" fontId="16" fillId="6" borderId="10" xfId="8" applyFont="1" applyFill="1" applyBorder="1" applyAlignment="1">
      <alignment horizontal="right"/>
    </xf>
    <xf numFmtId="0" fontId="16" fillId="5" borderId="1" xfId="8" applyFont="1" applyFill="1" applyAlignment="1">
      <alignment horizontal="right"/>
    </xf>
    <xf numFmtId="0" fontId="16" fillId="6" borderId="8" xfId="8" applyFont="1" applyFill="1" applyBorder="1" applyAlignment="1">
      <alignment horizontal="right" wrapText="1"/>
    </xf>
    <xf numFmtId="0" fontId="16" fillId="6" borderId="10" xfId="8" applyFont="1" applyFill="1" applyBorder="1" applyAlignment="1">
      <alignment horizontal="right" wrapText="1"/>
    </xf>
    <xf numFmtId="0" fontId="16" fillId="5" borderId="1" xfId="8" applyFont="1" applyFill="1" applyAlignment="1">
      <alignment horizontal="right" wrapText="1"/>
    </xf>
    <xf numFmtId="0" fontId="10" fillId="6" borderId="3" xfId="5" applyFont="1" applyFill="1" applyBorder="1" applyAlignment="1">
      <alignment horizontal="right" wrapText="1"/>
    </xf>
    <xf numFmtId="0" fontId="20" fillId="6" borderId="10" xfId="5" applyFont="1" applyFill="1" applyBorder="1" applyAlignment="1">
      <alignment horizontal="right" wrapText="1"/>
    </xf>
    <xf numFmtId="0" fontId="17" fillId="6" borderId="3" xfId="8" applyFont="1" applyFill="1" applyBorder="1" applyAlignment="1">
      <alignment horizontal="left"/>
    </xf>
    <xf numFmtId="0" fontId="17" fillId="3" borderId="10" xfId="8" applyFont="1" applyFill="1" applyBorder="1" applyAlignment="1">
      <alignment horizontal="right"/>
    </xf>
    <xf numFmtId="0" fontId="17" fillId="6" borderId="8" xfId="8" applyFont="1" applyFill="1" applyBorder="1" applyAlignment="1">
      <alignment horizontal="right" indent="2"/>
    </xf>
    <xf numFmtId="0" fontId="17" fillId="6" borderId="8" xfId="8" applyFont="1" applyFill="1" applyBorder="1" applyAlignment="1">
      <alignment horizontal="right"/>
    </xf>
    <xf numFmtId="42" fontId="17" fillId="6" borderId="9" xfId="8" applyNumberFormat="1" applyFont="1" applyFill="1" applyBorder="1"/>
    <xf numFmtId="0" fontId="16" fillId="6" borderId="4" xfId="8" applyFont="1" applyFill="1" applyBorder="1"/>
    <xf numFmtId="42" fontId="16" fillId="3" borderId="11" xfId="8" applyNumberFormat="1" applyFont="1" applyFill="1" applyBorder="1"/>
    <xf numFmtId="0" fontId="16" fillId="6" borderId="9" xfId="8" applyFont="1" applyFill="1" applyBorder="1"/>
    <xf numFmtId="0" fontId="16" fillId="6" borderId="9" xfId="8" applyFont="1" applyFill="1" applyBorder="1" applyAlignment="1">
      <alignment horizontal="left"/>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10"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4" borderId="5" xfId="0" applyFont="1" applyFill="1" applyBorder="1"/>
    <xf numFmtId="0" fontId="15" fillId="4" borderId="6" xfId="0" applyFont="1" applyFill="1" applyBorder="1"/>
    <xf numFmtId="0" fontId="15" fillId="4" borderId="7" xfId="0" applyFont="1" applyFill="1" applyBorder="1"/>
    <xf numFmtId="49" fontId="26" fillId="0" borderId="1" xfId="0" applyNumberFormat="1" applyFont="1" applyBorder="1" applyAlignment="1">
      <alignment horizontal="left"/>
    </xf>
    <xf numFmtId="0" fontId="26" fillId="0" borderId="1" xfId="0" applyFont="1" applyBorder="1" applyAlignment="1">
      <alignment horizontal="left"/>
    </xf>
    <xf numFmtId="0" fontId="26" fillId="8" borderId="1" xfId="0" applyFont="1" applyFill="1" applyBorder="1" applyAlignment="1">
      <alignment horizontal="left"/>
    </xf>
    <xf numFmtId="0" fontId="26" fillId="10" borderId="1" xfId="0" applyFont="1" applyFill="1" applyBorder="1" applyAlignment="1">
      <alignment horizontal="left"/>
    </xf>
    <xf numFmtId="0" fontId="26" fillId="6" borderId="1" xfId="0" applyFont="1" applyFill="1" applyBorder="1" applyAlignment="1">
      <alignment horizontal="left" wrapText="1"/>
    </xf>
    <xf numFmtId="0" fontId="26" fillId="2" borderId="1" xfId="0" applyFont="1" applyFill="1" applyBorder="1" applyAlignment="1">
      <alignment horizontal="left"/>
    </xf>
    <xf numFmtId="0" fontId="26" fillId="0" borderId="1" xfId="0" applyFont="1" applyBorder="1"/>
    <xf numFmtId="0" fontId="27" fillId="2" borderId="1" xfId="0" applyFont="1" applyFill="1" applyBorder="1" applyAlignment="1">
      <alignment horizontal="left"/>
    </xf>
    <xf numFmtId="0" fontId="26" fillId="2" borderId="0" xfId="0" applyFont="1" applyFill="1"/>
    <xf numFmtId="0" fontId="26" fillId="2" borderId="0" xfId="0" applyFont="1" applyFill="1" applyAlignment="1">
      <alignment horizontal="left"/>
    </xf>
    <xf numFmtId="49" fontId="26" fillId="0" borderId="1" xfId="0" applyNumberFormat="1" applyFont="1" applyBorder="1"/>
    <xf numFmtId="0" fontId="26" fillId="0" borderId="1" xfId="0" applyFont="1" applyBorder="1" applyAlignment="1">
      <alignment wrapText="1"/>
    </xf>
    <xf numFmtId="0" fontId="26" fillId="0" borderId="0" xfId="0" applyFont="1"/>
    <xf numFmtId="49" fontId="27" fillId="6" borderId="21" xfId="0" applyNumberFormat="1" applyFont="1" applyFill="1" applyBorder="1" applyAlignment="1">
      <alignment horizontal="left" wrapText="1"/>
    </xf>
    <xf numFmtId="0" fontId="27" fillId="8" borderId="19" xfId="0" applyFont="1" applyFill="1" applyBorder="1" applyAlignment="1">
      <alignment horizontal="left" wrapText="1"/>
    </xf>
    <xf numFmtId="0" fontId="27" fillId="10" borderId="19" xfId="0" applyFont="1" applyFill="1" applyBorder="1" applyAlignment="1">
      <alignment horizontal="left" wrapText="1"/>
    </xf>
    <xf numFmtId="0" fontId="27" fillId="6" borderId="20" xfId="0" applyFont="1" applyFill="1" applyBorder="1" applyAlignment="1">
      <alignment horizontal="left" wrapText="1"/>
    </xf>
    <xf numFmtId="0" fontId="26" fillId="2" borderId="1" xfId="0" applyFont="1" applyFill="1" applyBorder="1" applyAlignment="1">
      <alignment horizontal="left" wrapText="1"/>
    </xf>
    <xf numFmtId="49" fontId="26" fillId="0" borderId="0" xfId="0" applyNumberFormat="1" applyFont="1"/>
    <xf numFmtId="0" fontId="26" fillId="0" borderId="0" xfId="0" applyFont="1" applyAlignment="1">
      <alignment wrapText="1"/>
    </xf>
    <xf numFmtId="0" fontId="26" fillId="0" borderId="1" xfId="5" applyFont="1" applyFill="1" applyAlignment="1">
      <alignment wrapText="1"/>
    </xf>
    <xf numFmtId="0" fontId="26" fillId="2" borderId="1" xfId="16" applyFont="1" applyAlignment="1">
      <alignment wrapText="1"/>
    </xf>
    <xf numFmtId="0" fontId="26" fillId="2" borderId="1" xfId="16" applyFont="1" applyProtection="1">
      <protection locked="0"/>
    </xf>
    <xf numFmtId="0" fontId="27" fillId="0" borderId="0" xfId="0" applyFont="1"/>
    <xf numFmtId="0" fontId="26" fillId="2" borderId="1" xfId="5" applyFont="1" applyAlignment="1">
      <alignment wrapText="1"/>
    </xf>
    <xf numFmtId="0" fontId="26" fillId="2" borderId="1" xfId="16" applyFont="1" applyAlignment="1" applyProtection="1">
      <alignment wrapText="1"/>
      <protection locked="0"/>
    </xf>
    <xf numFmtId="0" fontId="27" fillId="14" borderId="20" xfId="0" applyFont="1" applyFill="1" applyBorder="1" applyAlignment="1">
      <alignment horizontal="left" wrapText="1"/>
    </xf>
    <xf numFmtId="0" fontId="26" fillId="14" borderId="1" xfId="0" applyFont="1" applyFill="1" applyBorder="1" applyAlignment="1">
      <alignment horizontal="left"/>
    </xf>
    <xf numFmtId="0" fontId="27" fillId="14" borderId="1" xfId="0" applyFont="1" applyFill="1" applyBorder="1" applyAlignment="1">
      <alignment horizontal="left" wrapText="1"/>
    </xf>
    <xf numFmtId="49" fontId="27" fillId="14" borderId="1" xfId="0" applyNumberFormat="1" applyFont="1" applyFill="1" applyBorder="1" applyAlignment="1">
      <alignment horizontal="left" wrapText="1"/>
    </xf>
    <xf numFmtId="49" fontId="26" fillId="14" borderId="1" xfId="0" applyNumberFormat="1" applyFont="1" applyFill="1" applyBorder="1" applyAlignment="1">
      <alignment horizontal="left"/>
    </xf>
    <xf numFmtId="0" fontId="27" fillId="14" borderId="19" xfId="0" applyFont="1" applyFill="1" applyBorder="1" applyAlignment="1">
      <alignment horizontal="left" wrapText="1"/>
    </xf>
    <xf numFmtId="0" fontId="30" fillId="6" borderId="1" xfId="8" applyFont="1" applyFill="1" applyAlignment="1">
      <alignment horizontal="right" indent="2"/>
    </xf>
    <xf numFmtId="0" fontId="30" fillId="6" borderId="28" xfId="8" applyFont="1" applyFill="1" applyBorder="1" applyAlignment="1">
      <alignment horizontal="left"/>
    </xf>
    <xf numFmtId="0" fontId="26" fillId="15" borderId="22" xfId="17" applyFont="1" applyFill="1" applyBorder="1" applyAlignment="1" applyProtection="1">
      <alignment wrapText="1"/>
      <protection locked="0"/>
    </xf>
    <xf numFmtId="0" fontId="26" fillId="15" borderId="23" xfId="17" applyFont="1" applyFill="1" applyBorder="1" applyAlignment="1" applyProtection="1">
      <alignment wrapText="1"/>
      <protection locked="0"/>
    </xf>
    <xf numFmtId="0" fontId="31" fillId="2" borderId="1" xfId="9" applyFont="1" applyAlignment="1">
      <alignment horizontal="left" vertical="center" wrapText="1"/>
    </xf>
    <xf numFmtId="0" fontId="32" fillId="0" borderId="0" xfId="0" applyFont="1"/>
    <xf numFmtId="0" fontId="32" fillId="5" borderId="0" xfId="0" applyFont="1" applyFill="1"/>
    <xf numFmtId="0" fontId="0" fillId="5" borderId="0" xfId="0" applyFill="1"/>
    <xf numFmtId="0" fontId="32" fillId="5" borderId="3" xfId="0" applyFont="1" applyFill="1" applyBorder="1"/>
    <xf numFmtId="0" fontId="32" fillId="5" borderId="12" xfId="0" applyFont="1" applyFill="1" applyBorder="1"/>
    <xf numFmtId="0" fontId="32" fillId="5" borderId="4" xfId="0" applyFont="1" applyFill="1" applyBorder="1"/>
    <xf numFmtId="0" fontId="32" fillId="5" borderId="8" xfId="0" applyFont="1" applyFill="1" applyBorder="1"/>
    <xf numFmtId="0" fontId="32" fillId="5" borderId="1" xfId="0" applyFont="1" applyFill="1" applyBorder="1"/>
    <xf numFmtId="0" fontId="0" fillId="5" borderId="1" xfId="0" applyFill="1" applyBorder="1"/>
    <xf numFmtId="0" fontId="0" fillId="5" borderId="9" xfId="0" applyFill="1" applyBorder="1"/>
    <xf numFmtId="0" fontId="9" fillId="5" borderId="1" xfId="0" applyFont="1" applyFill="1" applyBorder="1"/>
    <xf numFmtId="0" fontId="0" fillId="5" borderId="2" xfId="0" applyFill="1" applyBorder="1"/>
    <xf numFmtId="0" fontId="0" fillId="5" borderId="11" xfId="0" applyFill="1" applyBorder="1"/>
    <xf numFmtId="0" fontId="16" fillId="6" borderId="1" xfId="0" applyFont="1" applyFill="1" applyBorder="1" applyAlignment="1">
      <alignment horizontal="right" wrapText="1"/>
    </xf>
    <xf numFmtId="0" fontId="16" fillId="6" borderId="1" xfId="0" applyFont="1" applyFill="1" applyBorder="1" applyAlignment="1">
      <alignment horizontal="right" vertical="center" wrapText="1"/>
    </xf>
    <xf numFmtId="0" fontId="17" fillId="5" borderId="1" xfId="0" applyFont="1" applyFill="1" applyBorder="1" applyAlignment="1">
      <alignment vertical="center" wrapText="1"/>
    </xf>
    <xf numFmtId="0" fontId="33" fillId="5" borderId="1" xfId="0" applyFont="1" applyFill="1" applyBorder="1"/>
    <xf numFmtId="0" fontId="16" fillId="5" borderId="1" xfId="0" applyFont="1" applyFill="1" applyBorder="1"/>
    <xf numFmtId="0" fontId="34" fillId="5" borderId="1" xfId="3" applyFont="1" applyFill="1" applyBorder="1"/>
    <xf numFmtId="0" fontId="17" fillId="5" borderId="1" xfId="0" applyFont="1" applyFill="1" applyBorder="1" applyAlignment="1">
      <alignment horizontal="center"/>
    </xf>
    <xf numFmtId="0" fontId="17" fillId="5" borderId="1" xfId="0" applyFont="1" applyFill="1" applyBorder="1" applyAlignment="1">
      <alignment horizontal="right" wrapText="1"/>
    </xf>
    <xf numFmtId="0" fontId="17" fillId="5" borderId="1" xfId="0" applyFont="1" applyFill="1" applyBorder="1" applyAlignment="1">
      <alignment horizontal="right"/>
    </xf>
    <xf numFmtId="0" fontId="16" fillId="6" borderId="3" xfId="0" applyFont="1" applyFill="1" applyBorder="1" applyAlignment="1">
      <alignment vertical="center" wrapText="1"/>
    </xf>
    <xf numFmtId="0" fontId="16" fillId="6" borderId="12" xfId="0" applyFont="1" applyFill="1" applyBorder="1" applyAlignment="1">
      <alignment horizontal="right" vertical="center" wrapText="1"/>
    </xf>
    <xf numFmtId="0" fontId="16" fillId="6" borderId="8" xfId="0" applyFont="1" applyFill="1" applyBorder="1" applyAlignment="1">
      <alignment vertical="center" wrapText="1"/>
    </xf>
    <xf numFmtId="0" fontId="16" fillId="7" borderId="9" xfId="0" applyFont="1" applyFill="1" applyBorder="1" applyAlignment="1">
      <alignment vertical="center" wrapText="1"/>
    </xf>
    <xf numFmtId="0" fontId="16" fillId="6" borderId="10" xfId="0" applyFont="1" applyFill="1" applyBorder="1" applyAlignment="1">
      <alignment vertical="center" wrapText="1"/>
    </xf>
    <xf numFmtId="0" fontId="16" fillId="6" borderId="2" xfId="0" applyFont="1" applyFill="1" applyBorder="1" applyAlignment="1">
      <alignment horizontal="right" vertical="center" wrapText="1"/>
    </xf>
    <xf numFmtId="0" fontId="16" fillId="6" borderId="12" xfId="0" applyFont="1" applyFill="1" applyBorder="1" applyAlignment="1">
      <alignment horizontal="right" wrapText="1"/>
    </xf>
    <xf numFmtId="0" fontId="16" fillId="6" borderId="9" xfId="0" applyFont="1" applyFill="1" applyBorder="1"/>
    <xf numFmtId="165" fontId="16" fillId="6" borderId="9" xfId="0" applyNumberFormat="1" applyFont="1" applyFill="1" applyBorder="1" applyAlignment="1">
      <alignment horizontal="right" vertical="center" wrapText="1"/>
    </xf>
    <xf numFmtId="0" fontId="0" fillId="5" borderId="8" xfId="0" applyFill="1" applyBorder="1"/>
    <xf numFmtId="0" fontId="32" fillId="5" borderId="9" xfId="0" applyFont="1" applyFill="1" applyBorder="1"/>
    <xf numFmtId="0" fontId="0" fillId="5" borderId="10" xfId="0" applyFill="1" applyBorder="1"/>
    <xf numFmtId="0" fontId="32" fillId="5" borderId="2" xfId="0" applyFont="1" applyFill="1" applyBorder="1"/>
    <xf numFmtId="0" fontId="16" fillId="6" borderId="9" xfId="0" applyFont="1" applyFill="1" applyBorder="1" applyAlignment="1">
      <alignment vertical="center" wrapText="1"/>
    </xf>
    <xf numFmtId="0" fontId="17" fillId="5" borderId="6" xfId="0" applyFont="1" applyFill="1" applyBorder="1" applyAlignment="1">
      <alignment horizontal="center" wrapText="1"/>
    </xf>
    <xf numFmtId="0" fontId="16" fillId="5" borderId="8" xfId="0" applyFont="1" applyFill="1" applyBorder="1"/>
    <xf numFmtId="0" fontId="32" fillId="5" borderId="6" xfId="0" applyFont="1" applyFill="1" applyBorder="1"/>
    <xf numFmtId="0" fontId="17" fillId="5" borderId="2" xfId="0" applyFont="1" applyFill="1" applyBorder="1" applyAlignment="1">
      <alignment horizontal="center" wrapText="1"/>
    </xf>
    <xf numFmtId="0" fontId="35" fillId="5" borderId="1" xfId="0" applyFont="1" applyFill="1" applyBorder="1" applyAlignment="1">
      <alignment vertical="center"/>
    </xf>
    <xf numFmtId="0" fontId="0" fillId="5" borderId="3" xfId="0" applyFill="1" applyBorder="1"/>
    <xf numFmtId="0" fontId="0" fillId="5" borderId="12" xfId="0" applyFill="1" applyBorder="1"/>
    <xf numFmtId="0" fontId="0" fillId="5" borderId="4" xfId="0" applyFill="1" applyBorder="1"/>
    <xf numFmtId="6" fontId="16" fillId="6" borderId="9" xfId="0" applyNumberFormat="1" applyFont="1" applyFill="1" applyBorder="1" applyAlignment="1">
      <alignment horizontal="right" vertical="center" wrapText="1"/>
    </xf>
    <xf numFmtId="6" fontId="16" fillId="6" borderId="11" xfId="0" applyNumberFormat="1" applyFont="1" applyFill="1" applyBorder="1" applyAlignment="1">
      <alignment horizontal="right" vertical="center" wrapText="1"/>
    </xf>
    <xf numFmtId="6" fontId="16" fillId="7" borderId="9" xfId="0" applyNumberFormat="1" applyFont="1" applyFill="1" applyBorder="1" applyAlignment="1">
      <alignment horizontal="right" vertical="center" wrapText="1"/>
    </xf>
    <xf numFmtId="0" fontId="40" fillId="16" borderId="3" xfId="0" applyFont="1" applyFill="1" applyBorder="1"/>
    <xf numFmtId="0" fontId="32" fillId="16" borderId="12" xfId="0" applyFont="1" applyFill="1" applyBorder="1"/>
    <xf numFmtId="0" fontId="32" fillId="16" borderId="4" xfId="0" applyFont="1" applyFill="1" applyBorder="1"/>
    <xf numFmtId="0" fontId="26" fillId="7" borderId="1" xfId="5" applyFont="1" applyFill="1" applyAlignment="1" applyProtection="1">
      <alignment wrapText="1"/>
      <protection locked="0"/>
    </xf>
    <xf numFmtId="0" fontId="26" fillId="15" borderId="1" xfId="0" applyFont="1" applyFill="1" applyBorder="1" applyAlignment="1">
      <alignment horizontal="left"/>
    </xf>
    <xf numFmtId="0" fontId="27" fillId="15" borderId="1" xfId="0" applyFont="1" applyFill="1" applyBorder="1" applyAlignment="1">
      <alignment horizontal="left" wrapText="1"/>
    </xf>
    <xf numFmtId="49" fontId="27" fillId="15" borderId="21" xfId="0" applyNumberFormat="1" applyFont="1" applyFill="1" applyBorder="1" applyAlignment="1">
      <alignment horizontal="left" wrapText="1"/>
    </xf>
    <xf numFmtId="0" fontId="9" fillId="0" borderId="3" xfId="0" applyFont="1" applyBorder="1" applyAlignment="1">
      <alignment wrapText="1"/>
    </xf>
    <xf numFmtId="0" fontId="9" fillId="0" borderId="12" xfId="0" applyFont="1" applyBorder="1" applyAlignment="1">
      <alignment wrapText="1"/>
    </xf>
    <xf numFmtId="0" fontId="9" fillId="0" borderId="8" xfId="0" applyFont="1" applyBorder="1"/>
    <xf numFmtId="0" fontId="9" fillId="0" borderId="8" xfId="0" applyFont="1" applyBorder="1" applyAlignment="1">
      <alignment wrapText="1"/>
    </xf>
    <xf numFmtId="0" fontId="9" fillId="0" borderId="1" xfId="0" applyFont="1" applyBorder="1" applyAlignment="1">
      <alignment wrapText="1"/>
    </xf>
    <xf numFmtId="0" fontId="9" fillId="0" borderId="9" xfId="0" applyFont="1" applyBorder="1" applyAlignment="1">
      <alignment wrapText="1"/>
    </xf>
    <xf numFmtId="42" fontId="9" fillId="5" borderId="1" xfId="8" applyNumberFormat="1" applyFont="1" applyFill="1" applyProtection="1">
      <protection locked="0"/>
    </xf>
    <xf numFmtId="164" fontId="9" fillId="5" borderId="1" xfId="8" applyNumberFormat="1" applyFont="1" applyFill="1" applyProtection="1">
      <protection locked="0"/>
    </xf>
    <xf numFmtId="0" fontId="43" fillId="0" borderId="0" xfId="0" applyFont="1"/>
    <xf numFmtId="49"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xf>
    <xf numFmtId="49" fontId="9" fillId="0" borderId="1" xfId="0" applyNumberFormat="1" applyFont="1" applyBorder="1" applyAlignment="1">
      <alignment horizontal="left"/>
    </xf>
    <xf numFmtId="0" fontId="44" fillId="0" borderId="1" xfId="0" applyFont="1" applyBorder="1" applyAlignment="1">
      <alignment vertical="center"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49" fontId="9" fillId="0" borderId="3" xfId="0" applyNumberFormat="1" applyFont="1" applyBorder="1" applyAlignment="1">
      <alignment horizontal="left" vertical="top" wrapText="1"/>
    </xf>
    <xf numFmtId="0" fontId="46" fillId="0" borderId="4" xfId="0" applyFont="1" applyBorder="1"/>
    <xf numFmtId="49" fontId="9" fillId="0" borderId="8" xfId="0" applyNumberFormat="1" applyFont="1" applyBorder="1" applyAlignment="1">
      <alignment horizontal="left" vertical="top" wrapText="1"/>
    </xf>
    <xf numFmtId="0" fontId="46" fillId="0" borderId="9" xfId="0" applyFont="1" applyBorder="1"/>
    <xf numFmtId="0" fontId="9" fillId="0" borderId="8" xfId="0" applyFont="1" applyBorder="1" applyAlignment="1">
      <alignment horizontal="left" vertical="top" wrapText="1"/>
    </xf>
    <xf numFmtId="0" fontId="46" fillId="0" borderId="9" xfId="0" applyFont="1" applyBorder="1" applyAlignment="1">
      <alignment vertical="center" wrapText="1"/>
    </xf>
    <xf numFmtId="0" fontId="13" fillId="2" borderId="9" xfId="1" applyFont="1" applyBorder="1" applyAlignment="1">
      <alignment wrapText="1"/>
    </xf>
    <xf numFmtId="0" fontId="45" fillId="0" borderId="9" xfId="0" applyFont="1" applyBorder="1" applyAlignment="1">
      <alignment vertical="center" wrapText="1"/>
    </xf>
    <xf numFmtId="0" fontId="13" fillId="2" borderId="8" xfId="1" applyFont="1" applyBorder="1" applyAlignment="1">
      <alignment wrapText="1"/>
    </xf>
    <xf numFmtId="0" fontId="13" fillId="2" borderId="10" xfId="1" applyFont="1" applyBorder="1" applyAlignment="1">
      <alignment wrapText="1"/>
    </xf>
    <xf numFmtId="0" fontId="13" fillId="2" borderId="11" xfId="1" applyFont="1" applyBorder="1" applyAlignment="1">
      <alignment wrapText="1"/>
    </xf>
    <xf numFmtId="49"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45" fillId="0" borderId="9" xfId="0" applyFont="1" applyBorder="1" applyAlignment="1">
      <alignment vertical="center"/>
    </xf>
    <xf numFmtId="0" fontId="45" fillId="17" borderId="9" xfId="0" applyFont="1" applyFill="1" applyBorder="1" applyAlignment="1">
      <alignment vertical="center" wrapText="1"/>
    </xf>
    <xf numFmtId="0" fontId="46" fillId="0" borderId="8" xfId="0" applyFont="1" applyBorder="1"/>
    <xf numFmtId="0" fontId="46" fillId="0" borderId="10" xfId="0" applyFont="1" applyBorder="1"/>
    <xf numFmtId="49" fontId="9" fillId="0" borderId="11" xfId="0" applyNumberFormat="1" applyFont="1" applyBorder="1" applyAlignment="1">
      <alignment horizontal="left" vertical="top" wrapText="1"/>
    </xf>
    <xf numFmtId="0" fontId="9" fillId="0" borderId="3" xfId="0" applyFont="1" applyBorder="1" applyAlignment="1">
      <alignment horizontal="left" vertical="top" wrapText="1"/>
    </xf>
    <xf numFmtId="0" fontId="45" fillId="0" borderId="4" xfId="0" applyFont="1" applyBorder="1" applyAlignment="1">
      <alignment vertical="center" wrapText="1"/>
    </xf>
    <xf numFmtId="49" fontId="9" fillId="0" borderId="5"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0" fontId="13" fillId="2" borderId="5" xfId="9" applyFont="1" applyBorder="1"/>
    <xf numFmtId="0" fontId="14" fillId="2" borderId="5" xfId="9" applyFont="1" applyBorder="1"/>
    <xf numFmtId="0" fontId="10" fillId="2" borderId="13" xfId="9" applyFont="1" applyBorder="1"/>
    <xf numFmtId="0" fontId="14" fillId="2" borderId="1" xfId="9" applyFont="1" applyAlignment="1">
      <alignment wrapText="1"/>
    </xf>
    <xf numFmtId="0" fontId="10" fillId="2" borderId="13" xfId="9" applyFont="1" applyBorder="1" applyAlignment="1">
      <alignment vertical="top" wrapText="1"/>
    </xf>
    <xf numFmtId="0" fontId="10" fillId="2" borderId="3" xfId="9" applyFont="1" applyBorder="1" applyAlignment="1">
      <alignment vertical="top" wrapText="1"/>
    </xf>
    <xf numFmtId="0" fontId="10" fillId="2" borderId="5" xfId="9" applyFont="1" applyBorder="1" applyAlignment="1">
      <alignment vertical="top"/>
    </xf>
    <xf numFmtId="0" fontId="26" fillId="2" borderId="35" xfId="5" applyFont="1" applyBorder="1" applyAlignment="1">
      <alignment wrapText="1"/>
    </xf>
    <xf numFmtId="0" fontId="26" fillId="2" borderId="36" xfId="5" applyFont="1" applyBorder="1" applyAlignment="1">
      <alignment wrapText="1"/>
    </xf>
    <xf numFmtId="0" fontId="47" fillId="0" borderId="36" xfId="0" applyFont="1" applyBorder="1"/>
    <xf numFmtId="0" fontId="47" fillId="0" borderId="37" xfId="0" applyFont="1" applyBorder="1"/>
    <xf numFmtId="0" fontId="26" fillId="2" borderId="38" xfId="5" applyFont="1" applyBorder="1" applyAlignment="1">
      <alignment wrapText="1"/>
    </xf>
    <xf numFmtId="0" fontId="26" fillId="15" borderId="1" xfId="17" applyFont="1" applyFill="1" applyAlignment="1">
      <alignment wrapText="1"/>
    </xf>
    <xf numFmtId="0" fontId="26" fillId="7" borderId="1" xfId="16" applyFont="1" applyFill="1" applyAlignment="1" applyProtection="1">
      <alignment wrapText="1"/>
      <protection locked="0"/>
    </xf>
    <xf numFmtId="0" fontId="27" fillId="0" borderId="1" xfId="0" applyFont="1" applyBorder="1"/>
    <xf numFmtId="0" fontId="27" fillId="0" borderId="32" xfId="0" applyFont="1" applyBorder="1"/>
    <xf numFmtId="0" fontId="27" fillId="0" borderId="33" xfId="0" applyFont="1" applyBorder="1"/>
    <xf numFmtId="0" fontId="27" fillId="0" borderId="34" xfId="0" applyFont="1" applyBorder="1"/>
    <xf numFmtId="0" fontId="47" fillId="0" borderId="1" xfId="0" applyFont="1" applyBorder="1"/>
    <xf numFmtId="0" fontId="26" fillId="7" borderId="36" xfId="5" applyFont="1" applyFill="1" applyBorder="1" applyAlignment="1" applyProtection="1">
      <alignment wrapText="1"/>
      <protection locked="0"/>
    </xf>
    <xf numFmtId="0" fontId="26" fillId="7" borderId="36" xfId="16" applyFont="1" applyFill="1" applyBorder="1" applyAlignment="1" applyProtection="1">
      <alignment wrapText="1"/>
      <protection locked="0"/>
    </xf>
    <xf numFmtId="0" fontId="26" fillId="7" borderId="41" xfId="5" applyFont="1" applyFill="1" applyBorder="1" applyAlignment="1" applyProtection="1">
      <alignment wrapText="1"/>
      <protection locked="0"/>
    </xf>
    <xf numFmtId="0" fontId="26" fillId="7" borderId="41" xfId="16" applyFont="1" applyFill="1" applyBorder="1" applyAlignment="1" applyProtection="1">
      <alignment wrapText="1"/>
      <protection locked="0"/>
    </xf>
    <xf numFmtId="0" fontId="47" fillId="0" borderId="39" xfId="0" applyFont="1" applyBorder="1"/>
    <xf numFmtId="0" fontId="26" fillId="15" borderId="32" xfId="17" applyFont="1" applyFill="1" applyBorder="1" applyAlignment="1">
      <alignment wrapText="1"/>
    </xf>
    <xf numFmtId="0" fontId="47" fillId="0" borderId="41" xfId="0" applyFont="1" applyBorder="1"/>
    <xf numFmtId="0" fontId="47" fillId="0" borderId="42" xfId="0" applyFont="1" applyBorder="1"/>
    <xf numFmtId="0" fontId="26" fillId="15" borderId="37" xfId="17" applyFont="1" applyFill="1" applyBorder="1" applyAlignment="1">
      <alignment wrapText="1"/>
    </xf>
    <xf numFmtId="0" fontId="26" fillId="15" borderId="35" xfId="17" applyFont="1" applyFill="1" applyBorder="1" applyAlignment="1">
      <alignment wrapText="1"/>
    </xf>
    <xf numFmtId="0" fontId="0" fillId="7" borderId="1" xfId="0" applyFill="1" applyBorder="1"/>
    <xf numFmtId="0" fontId="26" fillId="7" borderId="35" xfId="5" applyFont="1" applyFill="1" applyBorder="1" applyAlignment="1" applyProtection="1">
      <alignment wrapText="1"/>
      <protection locked="0"/>
    </xf>
    <xf numFmtId="0" fontId="26" fillId="7" borderId="38" xfId="5" applyFont="1" applyFill="1" applyBorder="1" applyAlignment="1" applyProtection="1">
      <alignment wrapText="1"/>
      <protection locked="0"/>
    </xf>
    <xf numFmtId="0" fontId="0" fillId="7" borderId="38"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0" fontId="49" fillId="2" borderId="1" xfId="16" applyFont="1" applyAlignment="1">
      <alignment wrapText="1"/>
    </xf>
    <xf numFmtId="0" fontId="48" fillId="2" borderId="31" xfId="16" applyFont="1" applyBorder="1" applyAlignment="1">
      <alignment wrapText="1"/>
    </xf>
    <xf numFmtId="0" fontId="26" fillId="2" borderId="36" xfId="16" applyFont="1" applyBorder="1" applyAlignment="1">
      <alignment wrapText="1"/>
    </xf>
    <xf numFmtId="0" fontId="26" fillId="2" borderId="40" xfId="5" applyFont="1" applyBorder="1" applyAlignment="1">
      <alignment wrapText="1"/>
    </xf>
    <xf numFmtId="0" fontId="26" fillId="2" borderId="41" xfId="5" applyFont="1" applyBorder="1" applyAlignment="1">
      <alignment wrapText="1"/>
    </xf>
    <xf numFmtId="0" fontId="26" fillId="2" borderId="41" xfId="16" applyFont="1" applyBorder="1" applyAlignment="1">
      <alignment wrapText="1"/>
    </xf>
    <xf numFmtId="0" fontId="0" fillId="2" borderId="1" xfId="0" applyFill="1" applyBorder="1"/>
    <xf numFmtId="0" fontId="50" fillId="2" borderId="1" xfId="0" applyFont="1" applyFill="1" applyBorder="1"/>
    <xf numFmtId="0" fontId="26" fillId="7" borderId="37" xfId="16" applyFont="1" applyFill="1" applyBorder="1"/>
    <xf numFmtId="0" fontId="26" fillId="7" borderId="39" xfId="16" applyFont="1" applyFill="1" applyBorder="1"/>
    <xf numFmtId="0" fontId="26" fillId="7" borderId="42" xfId="16" applyFont="1" applyFill="1" applyBorder="1"/>
    <xf numFmtId="0" fontId="26" fillId="7" borderId="36" xfId="16" applyFont="1" applyFill="1" applyBorder="1" applyProtection="1">
      <protection locked="0"/>
    </xf>
    <xf numFmtId="0" fontId="26" fillId="7" borderId="1" xfId="16" applyFont="1" applyFill="1" applyProtection="1">
      <protection locked="0"/>
    </xf>
    <xf numFmtId="0" fontId="26" fillId="7" borderId="39" xfId="16" applyFont="1" applyFill="1" applyBorder="1" applyProtection="1">
      <protection locked="0"/>
    </xf>
    <xf numFmtId="0" fontId="26" fillId="7" borderId="38" xfId="16" applyFont="1" applyFill="1" applyBorder="1" applyProtection="1">
      <protection locked="0"/>
    </xf>
    <xf numFmtId="0" fontId="26" fillId="15" borderId="31" xfId="17" applyFont="1" applyFill="1" applyBorder="1" applyAlignment="1">
      <alignment wrapText="1"/>
    </xf>
    <xf numFmtId="0" fontId="26" fillId="7" borderId="32" xfId="5" applyFont="1" applyFill="1" applyBorder="1" applyAlignment="1" applyProtection="1">
      <alignment wrapText="1"/>
      <protection locked="0"/>
    </xf>
    <xf numFmtId="0" fontId="26" fillId="7" borderId="33" xfId="5" applyFont="1" applyFill="1" applyBorder="1" applyAlignment="1" applyProtection="1">
      <alignment wrapText="1"/>
      <protection locked="0"/>
    </xf>
    <xf numFmtId="0" fontId="0" fillId="7" borderId="33" xfId="0" applyFill="1" applyBorder="1"/>
    <xf numFmtId="0" fontId="0" fillId="7" borderId="34" xfId="0" applyFill="1" applyBorder="1"/>
    <xf numFmtId="0" fontId="26" fillId="15" borderId="36" xfId="17" applyFont="1" applyFill="1" applyBorder="1" applyAlignment="1" applyProtection="1">
      <alignment wrapText="1"/>
      <protection locked="0"/>
    </xf>
    <xf numFmtId="0" fontId="26" fillId="7" borderId="37" xfId="16" applyFont="1" applyFill="1" applyBorder="1" applyProtection="1">
      <protection locked="0"/>
    </xf>
    <xf numFmtId="0" fontId="26" fillId="15" borderId="37" xfId="17" applyFont="1" applyFill="1" applyBorder="1" applyAlignment="1" applyProtection="1">
      <alignment wrapText="1"/>
      <protection locked="0"/>
    </xf>
    <xf numFmtId="0" fontId="26" fillId="7" borderId="35" xfId="16" applyFont="1" applyFill="1" applyBorder="1" applyProtection="1">
      <protection locked="0"/>
    </xf>
    <xf numFmtId="0" fontId="17" fillId="6" borderId="35" xfId="8" applyFont="1" applyFill="1" applyBorder="1" applyAlignment="1">
      <alignment vertical="top"/>
    </xf>
    <xf numFmtId="0" fontId="17" fillId="6" borderId="36" xfId="8" applyFont="1" applyFill="1" applyBorder="1" applyAlignment="1">
      <alignment horizontal="center" vertical="top" wrapText="1"/>
    </xf>
    <xf numFmtId="0" fontId="17" fillId="6" borderId="36" xfId="8" applyFont="1" applyFill="1" applyBorder="1" applyAlignment="1" applyProtection="1">
      <alignment horizontal="center" vertical="top" wrapText="1"/>
      <protection locked="0"/>
    </xf>
    <xf numFmtId="0" fontId="17" fillId="6" borderId="37" xfId="8" applyFont="1" applyFill="1" applyBorder="1" applyAlignment="1">
      <alignment horizontal="center" vertical="top" wrapText="1"/>
    </xf>
    <xf numFmtId="0" fontId="16" fillId="6" borderId="38" xfId="8" applyFont="1" applyFill="1" applyBorder="1" applyAlignment="1">
      <alignment horizontal="right"/>
    </xf>
    <xf numFmtId="0" fontId="16" fillId="11" borderId="1" xfId="8" applyFont="1" applyFill="1"/>
    <xf numFmtId="42" fontId="16" fillId="6" borderId="1" xfId="8" applyNumberFormat="1" applyFont="1" applyFill="1"/>
    <xf numFmtId="42" fontId="16" fillId="6" borderId="39" xfId="8" applyNumberFormat="1" applyFont="1" applyFill="1" applyBorder="1"/>
    <xf numFmtId="42" fontId="16" fillId="13" borderId="39" xfId="8" applyNumberFormat="1" applyFont="1" applyFill="1" applyBorder="1" applyProtection="1">
      <protection locked="0"/>
    </xf>
    <xf numFmtId="0" fontId="16" fillId="6" borderId="38" xfId="8" applyFont="1" applyFill="1" applyBorder="1" applyAlignment="1" applyProtection="1">
      <alignment horizontal="right"/>
      <protection locked="0"/>
    </xf>
    <xf numFmtId="42" fontId="16" fillId="13" borderId="1" xfId="8" applyNumberFormat="1" applyFont="1" applyFill="1" applyProtection="1">
      <protection locked="0"/>
    </xf>
    <xf numFmtId="0" fontId="16" fillId="7" borderId="1" xfId="8" applyFont="1" applyFill="1" applyProtection="1">
      <protection locked="0"/>
    </xf>
    <xf numFmtId="42" fontId="16" fillId="18" borderId="39" xfId="8" applyNumberFormat="1" applyFont="1" applyFill="1" applyBorder="1"/>
    <xf numFmtId="42" fontId="16" fillId="3" borderId="41" xfId="8" applyNumberFormat="1" applyFont="1" applyFill="1" applyBorder="1"/>
    <xf numFmtId="0" fontId="43" fillId="0" borderId="40" xfId="0" applyFont="1" applyBorder="1" applyAlignment="1">
      <alignment horizontal="right"/>
    </xf>
    <xf numFmtId="42" fontId="16" fillId="13" borderId="41" xfId="8" applyNumberFormat="1" applyFont="1" applyFill="1" applyBorder="1" applyProtection="1">
      <protection locked="0"/>
    </xf>
    <xf numFmtId="42" fontId="16" fillId="7" borderId="41" xfId="8" applyNumberFormat="1" applyFont="1" applyFill="1" applyBorder="1" applyProtection="1">
      <protection locked="0"/>
    </xf>
    <xf numFmtId="42" fontId="16" fillId="6" borderId="41" xfId="8" applyNumberFormat="1" applyFont="1" applyFill="1" applyBorder="1"/>
    <xf numFmtId="0" fontId="16" fillId="11" borderId="42" xfId="8" applyFont="1" applyFill="1" applyBorder="1"/>
    <xf numFmtId="0" fontId="29" fillId="2" borderId="40" xfId="8" applyFont="1" applyBorder="1" applyAlignment="1">
      <alignment horizontal="right"/>
    </xf>
    <xf numFmtId="42" fontId="16" fillId="3" borderId="42" xfId="8" applyNumberFormat="1" applyFont="1" applyFill="1" applyBorder="1"/>
    <xf numFmtId="0" fontId="16" fillId="7" borderId="41" xfId="8" applyFont="1" applyFill="1" applyBorder="1" applyProtection="1">
      <protection locked="0"/>
    </xf>
    <xf numFmtId="0" fontId="26" fillId="14" borderId="0" xfId="0" applyFont="1" applyFill="1" applyAlignment="1">
      <alignment horizontal="left"/>
    </xf>
    <xf numFmtId="49" fontId="26" fillId="14" borderId="0" xfId="0" applyNumberFormat="1" applyFont="1" applyFill="1" applyAlignment="1">
      <alignment horizontal="left"/>
    </xf>
    <xf numFmtId="0" fontId="26" fillId="8" borderId="0" xfId="0" applyFont="1" applyFill="1" applyAlignment="1">
      <alignment horizontal="left"/>
    </xf>
    <xf numFmtId="0" fontId="26" fillId="15" borderId="0" xfId="0" applyFont="1" applyFill="1" applyAlignment="1">
      <alignment horizontal="left"/>
    </xf>
    <xf numFmtId="0" fontId="26" fillId="6" borderId="0" xfId="0" applyFont="1" applyFill="1" applyAlignment="1">
      <alignment horizontal="left" wrapText="1"/>
    </xf>
    <xf numFmtId="49" fontId="26" fillId="2" borderId="1" xfId="0" applyNumberFormat="1" applyFont="1" applyFill="1" applyBorder="1" applyAlignment="1">
      <alignment horizontal="left"/>
    </xf>
    <xf numFmtId="49" fontId="26" fillId="2" borderId="0" xfId="0" applyNumberFormat="1" applyFont="1" applyFill="1" applyAlignment="1">
      <alignment horizontal="left"/>
    </xf>
    <xf numFmtId="0" fontId="12" fillId="2" borderId="1" xfId="3" applyFill="1" applyBorder="1" applyAlignment="1">
      <alignment horizontal="left"/>
    </xf>
    <xf numFmtId="0" fontId="9" fillId="16" borderId="8" xfId="0" applyFont="1" applyFill="1" applyBorder="1" applyAlignment="1">
      <alignment wrapText="1"/>
    </xf>
    <xf numFmtId="0" fontId="0" fillId="16" borderId="1" xfId="0" applyFill="1" applyBorder="1" applyAlignment="1">
      <alignment wrapText="1"/>
    </xf>
    <xf numFmtId="0" fontId="0" fillId="16" borderId="9" xfId="0" applyFill="1" applyBorder="1" applyAlignment="1">
      <alignment wrapText="1"/>
    </xf>
    <xf numFmtId="0" fontId="0" fillId="16" borderId="8" xfId="0" applyFill="1" applyBorder="1" applyAlignment="1">
      <alignment wrapText="1"/>
    </xf>
    <xf numFmtId="0" fontId="17" fillId="5" borderId="1" xfId="0" applyFont="1" applyFill="1" applyBorder="1" applyAlignment="1"/>
    <xf numFmtId="0" fontId="36" fillId="0" borderId="0" xfId="0" applyFont="1" applyAlignment="1"/>
    <xf numFmtId="0" fontId="17" fillId="5" borderId="1" xfId="0" applyFont="1" applyFill="1" applyBorder="1" applyAlignment="1">
      <alignment wrapText="1"/>
    </xf>
    <xf numFmtId="0" fontId="10" fillId="0" borderId="0" xfId="0" applyFont="1" applyAlignment="1">
      <alignment wrapText="1"/>
    </xf>
    <xf numFmtId="0" fontId="35" fillId="5" borderId="1" xfId="0" applyFont="1" applyFill="1" applyBorder="1" applyAlignment="1">
      <alignment vertical="center"/>
    </xf>
    <xf numFmtId="0" fontId="0" fillId="0" borderId="0" xfId="0" applyAlignment="1"/>
    <xf numFmtId="0" fontId="16" fillId="5" borderId="1" xfId="0" applyFont="1" applyFill="1" applyBorder="1" applyAlignment="1">
      <alignment vertical="top" wrapText="1"/>
    </xf>
    <xf numFmtId="0" fontId="0" fillId="0" borderId="0" xfId="0" applyAlignment="1">
      <alignment vertical="top" wrapText="1"/>
    </xf>
    <xf numFmtId="0" fontId="9" fillId="16" borderId="8" xfId="3" applyFont="1" applyFill="1" applyBorder="1" applyAlignment="1">
      <alignment wrapText="1"/>
    </xf>
    <xf numFmtId="0" fontId="9" fillId="16" borderId="1" xfId="0" applyFont="1" applyFill="1" applyBorder="1" applyAlignment="1">
      <alignment wrapText="1"/>
    </xf>
    <xf numFmtId="0" fontId="9" fillId="16" borderId="9" xfId="0" applyFont="1" applyFill="1" applyBorder="1" applyAlignment="1">
      <alignment wrapText="1"/>
    </xf>
    <xf numFmtId="0" fontId="9" fillId="16" borderId="10" xfId="0" applyFont="1" applyFill="1" applyBorder="1" applyAlignment="1">
      <alignment wrapText="1"/>
    </xf>
    <xf numFmtId="0" fontId="9" fillId="16" borderId="2" xfId="0" applyFont="1" applyFill="1" applyBorder="1" applyAlignment="1">
      <alignment wrapText="1"/>
    </xf>
    <xf numFmtId="0" fontId="9" fillId="16" borderId="11" xfId="0" applyFont="1" applyFill="1" applyBorder="1" applyAlignment="1">
      <alignment wrapText="1"/>
    </xf>
    <xf numFmtId="0" fontId="37" fillId="5" borderId="0" xfId="0" applyFont="1" applyFill="1" applyAlignment="1">
      <alignment wrapText="1"/>
    </xf>
    <xf numFmtId="0" fontId="37" fillId="0" borderId="0" xfId="0" applyFont="1" applyAlignment="1">
      <alignment wrapText="1"/>
    </xf>
    <xf numFmtId="0" fontId="16" fillId="5" borderId="1" xfId="0" applyFont="1" applyFill="1" applyBorder="1" applyAlignment="1">
      <alignment vertical="center" wrapText="1"/>
    </xf>
    <xf numFmtId="0" fontId="33" fillId="0" borderId="1" xfId="0" applyFont="1" applyBorder="1" applyAlignment="1">
      <alignment vertical="center" wrapText="1"/>
    </xf>
    <xf numFmtId="0" fontId="9" fillId="16" borderId="8" xfId="0" applyFont="1" applyFill="1" applyBorder="1" applyAlignment="1">
      <alignment vertical="top" wrapText="1"/>
    </xf>
    <xf numFmtId="0" fontId="0" fillId="16" borderId="1" xfId="0" applyFill="1" applyBorder="1" applyAlignment="1">
      <alignment vertical="top" wrapText="1"/>
    </xf>
    <xf numFmtId="0" fontId="0" fillId="16" borderId="9" xfId="0" applyFill="1" applyBorder="1" applyAlignment="1">
      <alignment vertical="top" wrapText="1"/>
    </xf>
    <xf numFmtId="0" fontId="0" fillId="16" borderId="8" xfId="0" applyFill="1" applyBorder="1" applyAlignment="1">
      <alignment vertical="top" wrapText="1"/>
    </xf>
    <xf numFmtId="0" fontId="10" fillId="2" borderId="3" xfId="9" applyFont="1" applyBorder="1" applyAlignment="1">
      <alignment horizontal="center" vertical="top" wrapText="1"/>
    </xf>
    <xf numFmtId="0" fontId="10" fillId="2" borderId="8" xfId="9" applyFont="1" applyBorder="1" applyAlignment="1">
      <alignment horizontal="center" vertical="top" wrapText="1"/>
    </xf>
    <xf numFmtId="0" fontId="10" fillId="2" borderId="10" xfId="9" applyFont="1" applyBorder="1" applyAlignment="1">
      <alignment horizontal="center" vertical="top" wrapText="1"/>
    </xf>
    <xf numFmtId="0" fontId="10" fillId="2" borderId="28" xfId="9" applyFont="1" applyBorder="1" applyAlignment="1">
      <alignment horizontal="center" vertical="top" wrapText="1"/>
    </xf>
    <xf numFmtId="0" fontId="10" fillId="2" borderId="29" xfId="9" applyFont="1" applyBorder="1" applyAlignment="1">
      <alignment horizontal="center" vertical="top" wrapText="1"/>
    </xf>
    <xf numFmtId="0" fontId="10" fillId="2" borderId="30" xfId="9" applyFont="1" applyBorder="1" applyAlignment="1">
      <alignment horizontal="center" vertical="top" wrapText="1"/>
    </xf>
    <xf numFmtId="0" fontId="13" fillId="8" borderId="6" xfId="9" applyFont="1" applyFill="1" applyBorder="1" applyAlignment="1">
      <alignment wrapText="1"/>
    </xf>
    <xf numFmtId="0" fontId="11" fillId="4" borderId="5" xfId="9" applyFont="1" applyFill="1" applyBorder="1" applyAlignment="1"/>
    <xf numFmtId="0" fontId="11" fillId="4" borderId="6" xfId="9" applyFont="1" applyFill="1" applyBorder="1" applyAlignment="1"/>
    <xf numFmtId="0" fontId="9" fillId="2" borderId="10" xfId="9" applyFont="1" applyBorder="1" applyAlignment="1">
      <alignment horizontal="left" vertical="center" wrapText="1"/>
    </xf>
    <xf numFmtId="0" fontId="9" fillId="2" borderId="2" xfId="9" applyFont="1" applyBorder="1" applyAlignment="1">
      <alignment horizontal="left" vertical="center" wrapText="1"/>
    </xf>
    <xf numFmtId="0" fontId="13" fillId="15" borderId="5" xfId="9" applyFont="1" applyFill="1" applyBorder="1" applyAlignment="1">
      <alignment horizontal="left" vertical="center" wrapText="1"/>
    </xf>
    <xf numFmtId="0" fontId="13" fillId="15" borderId="6" xfId="9" applyFont="1" applyFill="1" applyBorder="1" applyAlignment="1">
      <alignment horizontal="left" vertical="center" wrapText="1"/>
    </xf>
    <xf numFmtId="0" fontId="10" fillId="2" borderId="8" xfId="9" applyFont="1" applyBorder="1" applyAlignment="1">
      <alignment vertical="top" wrapText="1"/>
    </xf>
    <xf numFmtId="0" fontId="10" fillId="2" borderId="10" xfId="9" applyFont="1" applyBorder="1" applyAlignment="1">
      <alignment vertical="top" wrapText="1"/>
    </xf>
    <xf numFmtId="0" fontId="9" fillId="10" borderId="6" xfId="0" applyFont="1" applyFill="1" applyBorder="1" applyAlignment="1">
      <alignment horizontal="left" vertical="top" wrapText="1"/>
    </xf>
    <xf numFmtId="0" fontId="27" fillId="0" borderId="22" xfId="0" applyFont="1" applyBorder="1" applyAlignment="1">
      <alignment horizontal="center"/>
    </xf>
    <xf numFmtId="0" fontId="27" fillId="0" borderId="23" xfId="0" applyFont="1" applyBorder="1" applyAlignment="1">
      <alignment horizontal="center"/>
    </xf>
    <xf numFmtId="0" fontId="27" fillId="0" borderId="24" xfId="0" applyFont="1" applyBorder="1" applyAlignment="1">
      <alignment horizontal="center"/>
    </xf>
    <xf numFmtId="0" fontId="26" fillId="0" borderId="1" xfId="0" applyFont="1" applyBorder="1" applyAlignment="1"/>
    <xf numFmtId="49" fontId="28" fillId="15" borderId="1"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9" borderId="1" xfId="0" applyNumberFormat="1" applyFont="1" applyFill="1" applyBorder="1" applyAlignment="1">
      <alignment horizontal="center" vertical="center" wrapText="1"/>
    </xf>
    <xf numFmtId="0" fontId="18" fillId="5" borderId="1" xfId="8" applyFont="1" applyFill="1" applyAlignment="1">
      <alignment horizontal="left"/>
    </xf>
    <xf numFmtId="9" fontId="16" fillId="7" borderId="2" xfId="8" applyNumberFormat="1" applyFont="1" applyFill="1" applyBorder="1" applyAlignment="1" applyProtection="1">
      <protection locked="0"/>
    </xf>
    <xf numFmtId="9" fontId="16" fillId="7" borderId="11" xfId="8" applyNumberFormat="1" applyFont="1" applyFill="1" applyBorder="1" applyAlignment="1" applyProtection="1">
      <protection locked="0"/>
    </xf>
    <xf numFmtId="0" fontId="18" fillId="5" borderId="1" xfId="8" applyFont="1" applyFill="1" applyAlignment="1" applyProtection="1">
      <alignment wrapText="1"/>
      <protection locked="0"/>
    </xf>
    <xf numFmtId="0" fontId="17" fillId="5" borderId="1" xfId="8" applyFont="1" applyFill="1" applyAlignment="1" applyProtection="1">
      <alignment horizontal="center"/>
      <protection locked="0"/>
    </xf>
    <xf numFmtId="0" fontId="17" fillId="12" borderId="25" xfId="8" applyFont="1" applyFill="1" applyBorder="1" applyAlignment="1" applyProtection="1">
      <alignment wrapText="1"/>
      <protection locked="0"/>
    </xf>
    <xf numFmtId="0" fontId="17" fillId="12" borderId="26" xfId="8" applyFont="1" applyFill="1" applyBorder="1" applyAlignment="1" applyProtection="1">
      <alignment wrapText="1"/>
      <protection locked="0"/>
    </xf>
    <xf numFmtId="0" fontId="17" fillId="12" borderId="27" xfId="8" applyFont="1" applyFill="1" applyBorder="1" applyAlignment="1" applyProtection="1">
      <alignment wrapText="1"/>
      <protection locked="0"/>
    </xf>
    <xf numFmtId="0" fontId="9" fillId="13" borderId="15" xfId="0" applyFont="1" applyFill="1" applyBorder="1" applyAlignment="1" applyProtection="1">
      <alignment horizontal="left" vertical="top" wrapText="1"/>
      <protection locked="0"/>
    </xf>
    <xf numFmtId="0" fontId="9" fillId="13" borderId="1" xfId="0" applyFont="1" applyFill="1" applyBorder="1" applyAlignment="1" applyProtection="1">
      <alignment horizontal="left" vertical="top" wrapText="1"/>
      <protection locked="0"/>
    </xf>
    <xf numFmtId="0" fontId="9" fillId="13" borderId="16" xfId="0" applyFont="1" applyFill="1" applyBorder="1" applyAlignment="1" applyProtection="1">
      <alignment horizontal="left" vertical="top" wrapText="1"/>
      <protection locked="0"/>
    </xf>
    <xf numFmtId="0" fontId="9" fillId="13" borderId="17" xfId="0" applyFont="1" applyFill="1" applyBorder="1" applyAlignment="1" applyProtection="1">
      <alignment horizontal="left" vertical="top" wrapText="1"/>
      <protection locked="0"/>
    </xf>
    <xf numFmtId="0" fontId="9" fillId="13" borderId="14" xfId="0" applyFont="1" applyFill="1" applyBorder="1" applyAlignment="1" applyProtection="1">
      <alignment horizontal="left" vertical="top" wrapText="1"/>
      <protection locked="0"/>
    </xf>
    <xf numFmtId="0" fontId="9" fillId="13" borderId="18" xfId="0" applyFont="1" applyFill="1" applyBorder="1" applyAlignment="1" applyProtection="1">
      <alignment horizontal="left" vertical="top" wrapText="1"/>
      <protection locked="0"/>
    </xf>
    <xf numFmtId="14" fontId="26" fillId="14" borderId="1" xfId="0" applyNumberFormat="1" applyFont="1" applyFill="1" applyBorder="1" applyAlignment="1">
      <alignment horizontal="left"/>
    </xf>
  </cellXfs>
  <cellStyles count="18">
    <cellStyle name="Hyperlink" xfId="3" builtinId="8"/>
    <cellStyle name="Hyperlink 2" xfId="11" xr:uid="{00000000-0005-0000-0000-000001000000}"/>
    <cellStyle name="Normal" xfId="0" builtinId="0"/>
    <cellStyle name="Normal 2" xfId="1" xr:uid="{00000000-0005-0000-0000-000003000000}"/>
    <cellStyle name="Normal 2 2" xfId="9" xr:uid="{00000000-0005-0000-0000-000004000000}"/>
    <cellStyle name="Normal 2 3" xfId="17" xr:uid="{00000000-0005-0000-0000-000005000000}"/>
    <cellStyle name="Normal 3" xfId="2" xr:uid="{00000000-0005-0000-0000-000006000000}"/>
    <cellStyle name="Normal 3 2" xfId="4" xr:uid="{00000000-0005-0000-0000-000007000000}"/>
    <cellStyle name="Normal 3 2 2" xfId="12" xr:uid="{00000000-0005-0000-0000-000008000000}"/>
    <cellStyle name="Normal 3 3" xfId="6" xr:uid="{00000000-0005-0000-0000-000009000000}"/>
    <cellStyle name="Normal 3 3 2" xfId="7" xr:uid="{00000000-0005-0000-0000-00000A000000}"/>
    <cellStyle name="Normal 3 3 2 2" xfId="14" xr:uid="{00000000-0005-0000-0000-00000B000000}"/>
    <cellStyle name="Normal 3 3 3" xfId="8" xr:uid="{00000000-0005-0000-0000-00000C000000}"/>
    <cellStyle name="Normal 3 3 3 2" xfId="15" xr:uid="{00000000-0005-0000-0000-00000D000000}"/>
    <cellStyle name="Normal 3 3 4" xfId="13" xr:uid="{00000000-0005-0000-0000-00000E000000}"/>
    <cellStyle name="Normal 3 4" xfId="10" xr:uid="{00000000-0005-0000-0000-00000F000000}"/>
    <cellStyle name="Normal 4" xfId="5" xr:uid="{00000000-0005-0000-0000-000010000000}"/>
    <cellStyle name="Normal 5" xfId="16" xr:uid="{00000000-0005-0000-0000-000011000000}"/>
  </cellStyles>
  <dxfs count="57">
    <dxf>
      <font>
        <strike val="0"/>
        <outline val="0"/>
        <shadow val="0"/>
        <u val="none"/>
        <vertAlign val="baseline"/>
        <sz val="11"/>
        <color auto="1"/>
        <name val="Calibri"/>
        <family val="2"/>
        <scheme val="minor"/>
      </font>
      <numFmt numFmtId="32" formatCode="_-&quot;£&quot;* #,##0_-;\-&quot;£&quot;* #,##0_-;_-&quot;£&quot;* &quot;-&quot;_-;_-@_-"/>
      <fill>
        <patternFill patternType="solid">
          <fgColor indexed="64"/>
          <bgColor rgb="FFFFFF00"/>
        </patternFill>
      </fill>
      <border diagonalUp="0" diagonalDown="0">
        <left/>
        <right style="thin">
          <color auto="1"/>
        </right>
        <top/>
        <bottom/>
        <vertical/>
        <horizontal/>
      </border>
      <protection locked="0" hidden="0"/>
    </dxf>
    <dxf>
      <font>
        <strike val="0"/>
        <outline val="0"/>
        <shadow val="0"/>
        <u val="none"/>
        <vertAlign val="baseline"/>
        <sz val="11"/>
        <color auto="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left style="thin">
          <color auto="1"/>
        </left>
        <right/>
        <top/>
        <bottom/>
        <vertical/>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4.9989318521683403E-2"/>
        <name val="Calibri"/>
        <family val="2"/>
        <scheme val="minor"/>
      </font>
      <protection locked="0" hidden="0"/>
    </dxf>
    <dxf>
      <font>
        <strike val="0"/>
        <outline val="0"/>
        <shadow val="0"/>
        <u val="none"/>
        <vertAlign val="baseline"/>
        <sz val="11"/>
        <color theme="1" tint="4.9989318521683403E-2"/>
        <name val="Calibri"/>
        <family val="2"/>
        <scheme val="minor"/>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color theme="1" tint="4.9989318521683403E-2"/>
        <name val="Arial"/>
        <family val="2"/>
        <scheme val="none"/>
      </font>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theme="1" tint="4.9989318521683403E-2"/>
        <name val="Arial"/>
        <family val="2"/>
        <scheme val="none"/>
      </font>
      <alignment vertical="bottom" textRotation="0" wrapText="0" indent="0" justifyLastLine="0" shrinkToFit="0" readingOrder="0"/>
    </dxf>
    <dxf>
      <font>
        <strike val="0"/>
        <outline val="0"/>
        <shadow val="0"/>
        <u val="none"/>
        <vertAlign val="baseline"/>
        <color theme="1" tint="4.9989318521683403E-2"/>
        <name val="Arial"/>
        <family val="2"/>
        <scheme val="none"/>
      </font>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061075" y="2520315"/>
    <xdr:ext cx="838200" cy="295275"/>
    <xdr:pic>
      <xdr:nvPicPr>
        <xdr:cNvPr id="2" name="image00.png" descr="CC-0 Public domain license 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061075" y="252031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68792</xdr:colOff>
      <xdr:row>38</xdr:row>
      <xdr:rowOff>169333</xdr:rowOff>
    </xdr:from>
    <xdr:to>
      <xdr:col>7</xdr:col>
      <xdr:colOff>1268942</xdr:colOff>
      <xdr:row>54</xdr:row>
      <xdr:rowOff>158750</xdr:rowOff>
    </xdr:to>
    <xdr:sp macro="" textlink="" fLocksText="0">
      <xdr:nvSpPr>
        <xdr:cNvPr id="3" name="TextBox 2" descr="Comment box for users">
          <a:extLst>
            <a:ext uri="{FF2B5EF4-FFF2-40B4-BE49-F238E27FC236}">
              <a16:creationId xmlns:a16="http://schemas.microsoft.com/office/drawing/2014/main" id="{00000000-0008-0000-0400-000003000000}"/>
            </a:ext>
          </a:extLst>
        </xdr:cNvPr>
        <xdr:cNvSpPr txBox="1"/>
      </xdr:nvSpPr>
      <xdr:spPr>
        <a:xfrm>
          <a:off x="6503459" y="7979833"/>
          <a:ext cx="5973233" cy="30903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A4:AF65" headerRowDxfId="56" dataDxfId="55" totalsRowDxfId="53" tableBorderDxfId="54">
  <autoFilter ref="A4:AF6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000-000001000000}" name="Date of acceptance" totalsRowLabel="Total" dataDxfId="52"/>
    <tableColumn id="2" xr3:uid="{00000000-0010-0000-0000-000002000000}" name="PubMed ID" dataDxfId="51"/>
    <tableColumn id="3" xr3:uid="{00000000-0010-0000-0000-000003000000}" name="DOI" dataDxfId="50"/>
    <tableColumn id="4" xr3:uid="{00000000-0010-0000-0000-000004000000}" name="Publisher" dataDxfId="49"/>
    <tableColumn id="5" xr3:uid="{00000000-0010-0000-0000-000005000000}" name="Journal" dataDxfId="48"/>
    <tableColumn id="6" xr3:uid="{00000000-0010-0000-0000-000006000000}" name="E-ISSN" dataDxfId="47"/>
    <tableColumn id="7" xr3:uid="{00000000-0010-0000-0000-000007000000}" name="Type of publication" dataDxfId="46"/>
    <tableColumn id="8" xr3:uid="{00000000-0010-0000-0000-000008000000}" name="Article title" dataDxfId="45"/>
    <tableColumn id="9" xr3:uid="{00000000-0010-0000-0000-000009000000}" name="Date of publication" dataDxfId="44"/>
    <tableColumn id="13" xr3:uid="{00000000-0010-0000-0000-00000D000000}" name="Funder of research (1)" dataDxfId="43" totalsRowDxfId="42"/>
    <tableColumn id="14" xr3:uid="{00000000-0010-0000-0000-00000E000000}" name="Grant ID (1)" dataDxfId="41" totalsRowDxfId="40"/>
    <tableColumn id="15" xr3:uid="{00000000-0010-0000-0000-00000F000000}" name="Funder of research (2)" dataDxfId="39" totalsRowDxfId="38"/>
    <tableColumn id="16" xr3:uid="{00000000-0010-0000-0000-000010000000}" name="Grant ID (2)" dataDxfId="37" totalsRowDxfId="36"/>
    <tableColumn id="17" xr3:uid="{00000000-0010-0000-0000-000011000000}" name="Funder of research (3)" dataDxfId="35" totalsRowDxfId="34"/>
    <tableColumn id="18" xr3:uid="{00000000-0010-0000-0000-000012000000}" name="Grant ID (3)" dataDxfId="33" totalsRowDxfId="32"/>
    <tableColumn id="19" xr3:uid="{00000000-0010-0000-0000-000013000000}" name="Date of APC payment" dataDxfId="31"/>
    <tableColumn id="20" xr3:uid="{00000000-0010-0000-0000-000014000000}" name="APC paid (actual currency) excluding VAT" dataDxfId="30"/>
    <tableColumn id="21" xr3:uid="{00000000-0010-0000-0000-000015000000}" name="Currency of APC" dataDxfId="29"/>
    <tableColumn id="22" xr3:uid="{00000000-0010-0000-0000-000016000000}" name="APC paid (£) including VAT if charged" dataDxfId="28"/>
    <tableColumn id="23" xr3:uid="{00000000-0010-0000-0000-000017000000}" name="Additional publication costs (£)" dataDxfId="27"/>
    <tableColumn id="34" xr3:uid="{430B7142-4C9E-4985-8B45-421173AE68FB}" name="Fund that APC is paid from (1)" dataDxfId="26"/>
    <tableColumn id="33" xr3:uid="{B75F3085-FFEB-4A42-97D6-37AE8C97C361}" name="Fund that APC is paid from (2)" dataDxfId="25"/>
    <tableColumn id="32" xr3:uid="{A61F42A4-E657-4D52-97F5-FA4AFAFA117F}" name="Fund that APC is paid from (3)" dataDxfId="24" totalsRowDxfId="23"/>
    <tableColumn id="25" xr3:uid="{00000000-0010-0000-0000-000019000000}" name="Amount of APC charged to Wellcome grant (including VAT if charged) in £" dataDxfId="22" totalsRowDxfId="21"/>
    <tableColumn id="30" xr3:uid="{36773642-6544-492D-B517-6EA6A3AFDEFA}" name="Amount of APC charged to CRUK grant (including VAT if charged) in £" dataDxfId="20" totalsRowDxfId="19"/>
    <tableColumn id="29" xr3:uid="{31C34CBD-6B13-47EA-939E-37021D795BA8}" name="Amount of APC charged to BHF grant (including VAT if charged) in £" dataDxfId="18" totalsRowDxfId="17"/>
    <tableColumn id="26" xr3:uid="{00000000-0010-0000-0000-00001A000000}" name="Amount of APC charged to RCUK OA fund (including VAT if charged) in £" dataDxfId="16" totalsRowDxfId="15"/>
    <tableColumn id="37" xr3:uid="{A6D5577C-F13E-41AD-856C-DE614A0BD627}" name="Amount of APC charged to institutional budgets" dataDxfId="14" totalsRowDxfId="13"/>
    <tableColumn id="36" xr3:uid="{C4F94007-66AA-4C3C-A246-BDA1CC0D6858}" name="Discounts, memberships &amp; pre-payment agreements" dataDxfId="12" totalsRowDxfId="11"/>
    <tableColumn id="35" xr3:uid="{1944226D-DD0A-42BE-A2C4-80047D73CCAF}" name="Transitional Agreement article published under" dataDxfId="10" totalsRowDxfId="9"/>
    <tableColumn id="27" xr3:uid="{00000000-0010-0000-0000-00001B000000}" name="Licence" dataDxfId="8" totalsRowDxfId="7"/>
    <tableColumn id="28" xr3:uid="{00000000-0010-0000-0000-00001C000000}" name="Notes" totalsRowFunction="count" dataDxfId="6" totalsRowDxfId="5"/>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48:C55" totalsRowShown="0" headerRowDxfId="4" dataDxfId="3" tableBorderDxfId="2">
  <autoFilter ref="B48:C55" xr:uid="{00000000-0009-0000-0100-000003000000}"/>
  <tableColumns count="2">
    <tableColumn id="1" xr3:uid="{00000000-0010-0000-0100-000001000000}" name="Other OA costs     " dataDxfId="1" dataCellStyle="Normal 3 3 3"/>
    <tableColumn id="2" xr3:uid="{00000000-0010-0000-0100-000002000000}" name="Amount" dataDxfId="0" dataCellStyle="Normal 3 3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ellcome.org/grant-funding/wellcome-and-coaf-open-access-spend-201819" TargetMode="External"/><Relationship Id="rId2" Type="http://schemas.openxmlformats.org/officeDocument/2006/relationships/hyperlink" Target="https://wellcome.org/grant-funding/guidance/open-access-guidance/wellcome-and-coaf-open-access-spend-201718" TargetMode="External"/><Relationship Id="rId1" Type="http://schemas.openxmlformats.org/officeDocument/2006/relationships/hyperlink" Target="https://wellcome.org/grant-funding/wellcome-and-coaf-open-access-spend-201617" TargetMode="External"/><Relationship Id="rId6" Type="http://schemas.openxmlformats.org/officeDocument/2006/relationships/printerSettings" Target="../printerSettings/printerSettings2.bin"/><Relationship Id="rId5" Type="http://schemas.openxmlformats.org/officeDocument/2006/relationships/hyperlink" Target="https://wellcome.org/grant-funding/guidance/open-access-guidance/wellcome-and-coaf-open-access-spend-201718" TargetMode="External"/><Relationship Id="rId4" Type="http://schemas.openxmlformats.org/officeDocument/2006/relationships/hyperlink" Target="https://wellcome.org/grant-funding/wellcome-and-coaf-open-access-spend-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repository@napier.ac.uk"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tabSelected="1" zoomScaleNormal="100" workbookViewId="0"/>
  </sheetViews>
  <sheetFormatPr defaultRowHeight="15.75" customHeight="1" x14ac:dyDescent="0.25"/>
  <cols>
    <col min="1" max="1" width="83.7265625" customWidth="1"/>
    <col min="2" max="2" width="46.7265625" customWidth="1"/>
    <col min="3" max="3" width="77" bestFit="1" customWidth="1"/>
  </cols>
  <sheetData>
    <row r="1" spans="1:4" ht="30" customHeight="1" x14ac:dyDescent="0.3">
      <c r="A1" s="76" t="s">
        <v>0</v>
      </c>
      <c r="B1" s="77"/>
      <c r="C1" s="78"/>
      <c r="D1" s="3"/>
    </row>
    <row r="2" spans="1:4" ht="35.65" customHeight="1" x14ac:dyDescent="0.25">
      <c r="A2" s="170" t="s">
        <v>1</v>
      </c>
      <c r="B2" s="171"/>
      <c r="C2" s="4" t="s">
        <v>2</v>
      </c>
    </row>
    <row r="3" spans="1:4" ht="49.5" customHeight="1" x14ac:dyDescent="0.25">
      <c r="A3" s="172" t="s">
        <v>3</v>
      </c>
      <c r="C3" s="5" t="s">
        <v>4</v>
      </c>
      <c r="D3" s="3"/>
    </row>
    <row r="4" spans="1:4" ht="63" customHeight="1" x14ac:dyDescent="0.25">
      <c r="A4" s="173" t="s">
        <v>5</v>
      </c>
      <c r="B4" s="174"/>
      <c r="C4" s="175"/>
      <c r="D4" s="3"/>
    </row>
    <row r="5" spans="1:4" ht="53.65" customHeight="1" x14ac:dyDescent="0.25">
      <c r="A5" s="70" t="s">
        <v>6</v>
      </c>
      <c r="B5" s="71"/>
      <c r="C5" s="72"/>
      <c r="D5" s="3"/>
    </row>
    <row r="6" spans="1:4" ht="51" customHeight="1" x14ac:dyDescent="0.25">
      <c r="A6" s="73" t="s">
        <v>7</v>
      </c>
      <c r="B6" s="74"/>
      <c r="C6" s="75"/>
      <c r="D6" s="3"/>
    </row>
  </sheetData>
  <hyperlinks>
    <hyperlink ref="C2" r:id="rId1" xr:uid="{00000000-0004-0000-0000-000000000000}"/>
    <hyperlink ref="C3"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E383-BF73-4F79-8A7B-58F9D66DA908}">
  <dimension ref="A1:Q48"/>
  <sheetViews>
    <sheetView workbookViewId="0"/>
  </sheetViews>
  <sheetFormatPr defaultRowHeight="12.5" x14ac:dyDescent="0.25"/>
  <cols>
    <col min="2" max="2" width="5.26953125" customWidth="1"/>
    <col min="3" max="3" width="4.26953125" customWidth="1"/>
    <col min="4" max="4" width="106.7265625" customWidth="1"/>
    <col min="5" max="5" width="15.7265625" customWidth="1"/>
    <col min="6" max="6" width="21.7265625" customWidth="1"/>
  </cols>
  <sheetData>
    <row r="1" spans="1:17" ht="14" x14ac:dyDescent="0.3">
      <c r="A1" s="118"/>
      <c r="B1" s="118"/>
      <c r="C1" s="117"/>
      <c r="D1" s="117"/>
      <c r="E1" s="117"/>
      <c r="F1" s="118"/>
      <c r="G1" s="118"/>
      <c r="H1" s="118"/>
      <c r="I1" s="118"/>
      <c r="J1" s="118"/>
      <c r="K1" s="118"/>
      <c r="L1" s="118"/>
      <c r="M1" s="118"/>
      <c r="N1" s="118"/>
      <c r="O1" s="118"/>
      <c r="P1" s="118"/>
      <c r="Q1" s="118"/>
    </row>
    <row r="2" spans="1:17" ht="18" customHeight="1" x14ac:dyDescent="0.25">
      <c r="A2" s="118"/>
      <c r="B2" s="317" t="s">
        <v>8</v>
      </c>
      <c r="C2" s="318"/>
      <c r="D2" s="318"/>
      <c r="E2" s="318"/>
      <c r="F2" s="318"/>
      <c r="G2" s="318"/>
      <c r="H2" s="318"/>
      <c r="I2" s="318"/>
      <c r="J2" s="118"/>
      <c r="K2" s="118"/>
      <c r="L2" s="118"/>
      <c r="M2" s="118"/>
      <c r="N2" s="118"/>
      <c r="O2" s="118"/>
      <c r="P2" s="118"/>
      <c r="Q2" s="118"/>
    </row>
    <row r="3" spans="1:17" s="116" customFormat="1" ht="17.25" customHeight="1" x14ac:dyDescent="0.3">
      <c r="A3" s="117"/>
      <c r="B3" s="318"/>
      <c r="C3" s="318"/>
      <c r="D3" s="318"/>
      <c r="E3" s="318"/>
      <c r="F3" s="318"/>
      <c r="G3" s="318"/>
      <c r="H3" s="318"/>
      <c r="I3" s="318"/>
      <c r="J3" s="117"/>
      <c r="K3" s="117"/>
      <c r="L3" s="117"/>
      <c r="M3" s="117"/>
      <c r="N3" s="117"/>
      <c r="O3" s="117"/>
      <c r="P3" s="117"/>
      <c r="Q3" s="117"/>
    </row>
    <row r="4" spans="1:17" s="116" customFormat="1" ht="14" x14ac:dyDescent="0.3">
      <c r="A4" s="117"/>
      <c r="B4" s="117"/>
      <c r="C4" s="117"/>
      <c r="D4" s="117"/>
      <c r="E4" s="117"/>
      <c r="F4" s="117"/>
      <c r="G4" s="117"/>
      <c r="H4" s="117"/>
      <c r="I4" s="117"/>
      <c r="J4" s="117"/>
      <c r="K4" s="117"/>
      <c r="L4" s="117"/>
      <c r="M4" s="117"/>
      <c r="N4" s="117"/>
      <c r="O4" s="117"/>
      <c r="P4" s="117"/>
      <c r="Q4" s="117"/>
    </row>
    <row r="5" spans="1:17" s="116" customFormat="1" ht="30.65" customHeight="1" x14ac:dyDescent="0.3">
      <c r="A5" s="117"/>
      <c r="B5" s="319" t="s">
        <v>9</v>
      </c>
      <c r="C5" s="320"/>
      <c r="D5" s="320"/>
      <c r="E5" s="320"/>
      <c r="F5" s="320"/>
      <c r="G5" s="320"/>
      <c r="H5" s="320"/>
      <c r="I5" s="320"/>
      <c r="J5" s="117"/>
      <c r="K5" s="117"/>
      <c r="L5" s="117"/>
      <c r="M5" s="117"/>
      <c r="N5" s="117"/>
      <c r="O5" s="117"/>
      <c r="P5" s="117"/>
      <c r="Q5" s="117"/>
    </row>
    <row r="6" spans="1:17" s="116" customFormat="1" ht="14" x14ac:dyDescent="0.3">
      <c r="A6" s="117"/>
      <c r="B6" s="117"/>
      <c r="C6" s="117"/>
      <c r="D6" s="117"/>
      <c r="E6" s="117"/>
      <c r="F6" s="117"/>
      <c r="G6" s="117"/>
      <c r="H6" s="117"/>
      <c r="I6" s="117"/>
      <c r="J6" s="117"/>
      <c r="K6" s="117"/>
      <c r="L6" s="117"/>
      <c r="M6" s="117"/>
      <c r="N6" s="117"/>
      <c r="O6" s="117"/>
      <c r="P6" s="117"/>
      <c r="Q6" s="117"/>
    </row>
    <row r="7" spans="1:17" s="116" customFormat="1" ht="9.4" customHeight="1" x14ac:dyDescent="0.3">
      <c r="A7" s="117"/>
      <c r="B7" s="119"/>
      <c r="C7" s="120"/>
      <c r="D7" s="120"/>
      <c r="E7" s="120"/>
      <c r="F7" s="120"/>
      <c r="G7" s="120"/>
      <c r="H7" s="120"/>
      <c r="I7" s="121"/>
      <c r="J7" s="117"/>
      <c r="K7" s="117"/>
      <c r="L7" s="117"/>
      <c r="M7" s="117"/>
      <c r="N7" s="117"/>
      <c r="O7" s="117"/>
      <c r="P7" s="117"/>
      <c r="Q7" s="117"/>
    </row>
    <row r="8" spans="1:17" s="116" customFormat="1" ht="14.5" x14ac:dyDescent="0.35">
      <c r="A8" s="117"/>
      <c r="B8" s="122"/>
      <c r="C8" s="303" t="s">
        <v>10</v>
      </c>
      <c r="D8" s="304"/>
      <c r="E8" s="304"/>
      <c r="F8" s="304"/>
      <c r="G8" s="123"/>
      <c r="H8" s="123"/>
      <c r="I8" s="148"/>
      <c r="J8" s="117"/>
      <c r="K8" s="163" t="s">
        <v>11</v>
      </c>
      <c r="L8" s="164"/>
      <c r="M8" s="164"/>
      <c r="N8" s="164"/>
      <c r="O8" s="164"/>
      <c r="P8" s="165"/>
      <c r="Q8" s="117"/>
    </row>
    <row r="9" spans="1:17" ht="14.5" x14ac:dyDescent="0.35">
      <c r="A9" s="118"/>
      <c r="B9" s="147"/>
      <c r="C9" s="133"/>
      <c r="D9" s="133"/>
      <c r="E9" s="133"/>
      <c r="F9" s="132"/>
      <c r="G9" s="124"/>
      <c r="H9" s="124"/>
      <c r="I9" s="125"/>
      <c r="J9" s="118"/>
      <c r="K9" s="321" t="s">
        <v>12</v>
      </c>
      <c r="L9" s="322"/>
      <c r="M9" s="322"/>
      <c r="N9" s="322"/>
      <c r="O9" s="322"/>
      <c r="P9" s="323"/>
      <c r="Q9" s="118"/>
    </row>
    <row r="10" spans="1:17" ht="14.5" x14ac:dyDescent="0.35">
      <c r="A10" s="118"/>
      <c r="B10" s="147"/>
      <c r="C10" s="156" t="s">
        <v>13</v>
      </c>
      <c r="D10" s="133"/>
      <c r="E10" s="133"/>
      <c r="F10" s="132"/>
      <c r="G10" s="124"/>
      <c r="H10" s="124"/>
      <c r="I10" s="125"/>
      <c r="J10" s="118"/>
      <c r="K10" s="324"/>
      <c r="L10" s="322"/>
      <c r="M10" s="322"/>
      <c r="N10" s="322"/>
      <c r="O10" s="322"/>
      <c r="P10" s="323"/>
      <c r="Q10" s="118"/>
    </row>
    <row r="11" spans="1:17" ht="14" x14ac:dyDescent="0.3">
      <c r="A11" s="118"/>
      <c r="B11" s="147"/>
      <c r="C11" s="123"/>
      <c r="D11" s="123"/>
      <c r="E11" s="123"/>
      <c r="F11" s="124"/>
      <c r="G11" s="124"/>
      <c r="H11" s="124"/>
      <c r="I11" s="125"/>
      <c r="J11" s="118"/>
      <c r="K11" s="324"/>
      <c r="L11" s="322"/>
      <c r="M11" s="322"/>
      <c r="N11" s="322"/>
      <c r="O11" s="322"/>
      <c r="P11" s="323"/>
      <c r="Q11" s="118"/>
    </row>
    <row r="12" spans="1:17" ht="14.5" x14ac:dyDescent="0.35">
      <c r="A12" s="118"/>
      <c r="B12" s="147"/>
      <c r="C12" s="124"/>
      <c r="D12" s="137" t="s">
        <v>14</v>
      </c>
      <c r="E12" s="155" t="s">
        <v>15</v>
      </c>
      <c r="F12" s="124"/>
      <c r="G12" s="124"/>
      <c r="H12" s="124"/>
      <c r="I12" s="125"/>
      <c r="J12" s="118"/>
      <c r="K12" s="299" t="s">
        <v>16</v>
      </c>
      <c r="L12" s="300"/>
      <c r="M12" s="300"/>
      <c r="N12" s="300"/>
      <c r="O12" s="300"/>
      <c r="P12" s="301"/>
      <c r="Q12" s="118"/>
    </row>
    <row r="13" spans="1:17" ht="14.5" x14ac:dyDescent="0.25">
      <c r="A13" s="118"/>
      <c r="B13" s="147"/>
      <c r="C13" s="138">
        <v>1</v>
      </c>
      <c r="D13" s="139" t="s">
        <v>17</v>
      </c>
      <c r="E13" s="141"/>
      <c r="F13" s="124"/>
      <c r="G13" s="124"/>
      <c r="H13" s="124"/>
      <c r="I13" s="125"/>
      <c r="J13" s="118"/>
      <c r="K13" s="302"/>
      <c r="L13" s="300"/>
      <c r="M13" s="300"/>
      <c r="N13" s="300"/>
      <c r="O13" s="300"/>
      <c r="P13" s="301"/>
      <c r="Q13" s="118"/>
    </row>
    <row r="14" spans="1:17" ht="14.5" x14ac:dyDescent="0.25">
      <c r="A14" s="118"/>
      <c r="B14" s="147"/>
      <c r="C14" s="140">
        <v>2</v>
      </c>
      <c r="D14" s="130" t="s">
        <v>18</v>
      </c>
      <c r="E14" s="141"/>
      <c r="F14" s="126"/>
      <c r="G14" s="124"/>
      <c r="H14" s="124"/>
      <c r="I14" s="125"/>
      <c r="J14" s="118"/>
      <c r="K14" s="299"/>
      <c r="L14" s="300"/>
      <c r="M14" s="300"/>
      <c r="N14" s="300"/>
      <c r="O14" s="300"/>
      <c r="P14" s="301"/>
      <c r="Q14" s="118"/>
    </row>
    <row r="15" spans="1:17" ht="22" customHeight="1" x14ac:dyDescent="0.25">
      <c r="A15" s="118"/>
      <c r="B15" s="147"/>
      <c r="C15" s="142">
        <v>3</v>
      </c>
      <c r="D15" s="143" t="s">
        <v>19</v>
      </c>
      <c r="E15" s="151">
        <f>E13*E14</f>
        <v>0</v>
      </c>
      <c r="F15" s="126" t="s">
        <v>20</v>
      </c>
      <c r="G15" s="124"/>
      <c r="H15" s="124"/>
      <c r="I15" s="125"/>
      <c r="J15" s="118"/>
      <c r="K15" s="302"/>
      <c r="L15" s="300"/>
      <c r="M15" s="300"/>
      <c r="N15" s="300"/>
      <c r="O15" s="300"/>
      <c r="P15" s="301"/>
      <c r="Q15" s="118"/>
    </row>
    <row r="16" spans="1:17" ht="24" customHeight="1" x14ac:dyDescent="0.35">
      <c r="A16" s="118"/>
      <c r="B16" s="147"/>
      <c r="C16" s="131"/>
      <c r="D16" s="136" t="s">
        <v>21</v>
      </c>
      <c r="E16" s="152" t="s">
        <v>15</v>
      </c>
      <c r="F16" s="135" t="s">
        <v>22</v>
      </c>
      <c r="G16" s="124"/>
      <c r="H16" s="124"/>
      <c r="I16" s="125"/>
      <c r="J16" s="118"/>
      <c r="K16" s="299" t="s">
        <v>23</v>
      </c>
      <c r="L16" s="300"/>
      <c r="M16" s="300"/>
      <c r="N16" s="300"/>
      <c r="O16" s="300"/>
      <c r="P16" s="301"/>
      <c r="Q16" s="118"/>
    </row>
    <row r="17" spans="1:17" ht="14.5" x14ac:dyDescent="0.35">
      <c r="A17" s="118"/>
      <c r="B17" s="147"/>
      <c r="C17" s="138">
        <v>4</v>
      </c>
      <c r="D17" s="144" t="s">
        <v>24</v>
      </c>
      <c r="E17" s="141"/>
      <c r="F17" s="134" t="s">
        <v>25</v>
      </c>
      <c r="G17" s="124"/>
      <c r="H17" s="124"/>
      <c r="I17" s="125"/>
      <c r="J17" s="118"/>
      <c r="K17" s="302"/>
      <c r="L17" s="300"/>
      <c r="M17" s="300"/>
      <c r="N17" s="300"/>
      <c r="O17" s="300"/>
      <c r="P17" s="301"/>
      <c r="Q17" s="118"/>
    </row>
    <row r="18" spans="1:17" ht="14.5" x14ac:dyDescent="0.35">
      <c r="A18" s="118"/>
      <c r="B18" s="147"/>
      <c r="C18" s="140">
        <v>5</v>
      </c>
      <c r="D18" s="129" t="s">
        <v>26</v>
      </c>
      <c r="E18" s="141"/>
      <c r="F18" s="134" t="s">
        <v>25</v>
      </c>
      <c r="G18" s="124"/>
      <c r="H18" s="124"/>
      <c r="I18" s="125"/>
      <c r="J18" s="118"/>
      <c r="K18" s="311" t="s">
        <v>27</v>
      </c>
      <c r="L18" s="312"/>
      <c r="M18" s="312"/>
      <c r="N18" s="312"/>
      <c r="O18" s="312"/>
      <c r="P18" s="313"/>
      <c r="Q18" s="118"/>
    </row>
    <row r="19" spans="1:17" ht="14.5" x14ac:dyDescent="0.35">
      <c r="A19" s="118"/>
      <c r="B19" s="147"/>
      <c r="C19" s="140">
        <v>6</v>
      </c>
      <c r="D19" s="129" t="s">
        <v>28</v>
      </c>
      <c r="E19" s="141"/>
      <c r="F19" s="134" t="s">
        <v>25</v>
      </c>
      <c r="G19" s="124"/>
      <c r="H19" s="124"/>
      <c r="I19" s="125"/>
      <c r="J19" s="118"/>
      <c r="K19" s="299"/>
      <c r="L19" s="312"/>
      <c r="M19" s="312"/>
      <c r="N19" s="312"/>
      <c r="O19" s="312"/>
      <c r="P19" s="313"/>
      <c r="Q19" s="118"/>
    </row>
    <row r="20" spans="1:17" ht="28.9" customHeight="1" x14ac:dyDescent="0.35">
      <c r="A20" s="118"/>
      <c r="B20" s="147"/>
      <c r="C20" s="140">
        <v>7</v>
      </c>
      <c r="D20" s="130" t="s">
        <v>29</v>
      </c>
      <c r="E20" s="145">
        <f>SUM(E17:E19)/3</f>
        <v>0</v>
      </c>
      <c r="F20" s="133" t="s">
        <v>30</v>
      </c>
      <c r="G20" s="124"/>
      <c r="H20" s="124"/>
      <c r="I20" s="125"/>
      <c r="J20" s="118"/>
      <c r="K20" s="314"/>
      <c r="L20" s="315"/>
      <c r="M20" s="315"/>
      <c r="N20" s="315"/>
      <c r="O20" s="315"/>
      <c r="P20" s="316"/>
      <c r="Q20" s="118"/>
    </row>
    <row r="21" spans="1:17" ht="14.5" x14ac:dyDescent="0.35">
      <c r="A21" s="118"/>
      <c r="B21" s="147"/>
      <c r="C21" s="140">
        <v>8</v>
      </c>
      <c r="D21" s="130" t="s">
        <v>31</v>
      </c>
      <c r="E21" s="146">
        <f>E20*E14</f>
        <v>0</v>
      </c>
      <c r="F21" s="133" t="s">
        <v>32</v>
      </c>
      <c r="G21" s="124"/>
      <c r="H21" s="124"/>
      <c r="I21" s="125"/>
      <c r="J21" s="118"/>
      <c r="K21" s="118"/>
      <c r="L21" s="118"/>
      <c r="M21" s="118"/>
      <c r="N21" s="118"/>
      <c r="O21" s="118"/>
      <c r="P21" s="118"/>
      <c r="Q21" s="118"/>
    </row>
    <row r="22" spans="1:17" ht="14.5" x14ac:dyDescent="0.35">
      <c r="A22" s="118"/>
      <c r="B22" s="147"/>
      <c r="C22" s="140">
        <v>9</v>
      </c>
      <c r="D22" s="130" t="s">
        <v>33</v>
      </c>
      <c r="E22" s="146">
        <f>E21*1.02</f>
        <v>0</v>
      </c>
      <c r="F22" s="133" t="s">
        <v>34</v>
      </c>
      <c r="G22" s="124"/>
      <c r="H22" s="124"/>
      <c r="I22" s="125"/>
      <c r="J22" s="118"/>
      <c r="K22" s="118"/>
      <c r="L22" s="118"/>
      <c r="M22" s="118"/>
      <c r="N22" s="118"/>
      <c r="O22" s="118"/>
      <c r="P22" s="118"/>
      <c r="Q22" s="118"/>
    </row>
    <row r="23" spans="1:17" ht="14.5" x14ac:dyDescent="0.35">
      <c r="A23" s="118"/>
      <c r="B23" s="147"/>
      <c r="C23" s="142">
        <v>10</v>
      </c>
      <c r="D23" s="143" t="s">
        <v>35</v>
      </c>
      <c r="E23" s="146">
        <f>E22*1.02</f>
        <v>0</v>
      </c>
      <c r="F23" s="153" t="s">
        <v>36</v>
      </c>
      <c r="G23" s="124"/>
      <c r="H23" s="124"/>
      <c r="I23" s="125"/>
      <c r="J23" s="118"/>
      <c r="K23" s="118"/>
      <c r="L23" s="118"/>
      <c r="M23" s="118"/>
      <c r="N23" s="118"/>
      <c r="O23" s="118"/>
      <c r="P23" s="118"/>
      <c r="Q23" s="118"/>
    </row>
    <row r="24" spans="1:17" ht="14" x14ac:dyDescent="0.3">
      <c r="A24" s="118"/>
      <c r="B24" s="149"/>
      <c r="C24" s="150"/>
      <c r="D24" s="150"/>
      <c r="E24" s="154"/>
      <c r="F24" s="127"/>
      <c r="G24" s="127"/>
      <c r="H24" s="127"/>
      <c r="I24" s="128"/>
      <c r="J24" s="118"/>
      <c r="K24" s="118"/>
      <c r="L24" s="118"/>
      <c r="M24" s="118"/>
      <c r="N24" s="118"/>
      <c r="O24" s="118"/>
      <c r="P24" s="118"/>
      <c r="Q24" s="118"/>
    </row>
    <row r="25" spans="1:17" ht="14" x14ac:dyDescent="0.3">
      <c r="A25" s="118"/>
      <c r="B25" s="118"/>
      <c r="C25" s="117"/>
      <c r="D25" s="117"/>
      <c r="E25" s="117"/>
      <c r="F25" s="118"/>
      <c r="G25" s="118"/>
      <c r="H25" s="118"/>
      <c r="I25" s="118"/>
      <c r="J25" s="118"/>
      <c r="K25" s="118"/>
      <c r="L25" s="118"/>
      <c r="M25" s="118"/>
      <c r="N25" s="118"/>
      <c r="O25" s="118"/>
      <c r="P25" s="118"/>
      <c r="Q25" s="118"/>
    </row>
    <row r="26" spans="1:17" ht="14" x14ac:dyDescent="0.3">
      <c r="A26" s="118"/>
      <c r="B26" s="157"/>
      <c r="C26" s="120"/>
      <c r="D26" s="120"/>
      <c r="E26" s="120"/>
      <c r="F26" s="158"/>
      <c r="G26" s="158"/>
      <c r="H26" s="158"/>
      <c r="I26" s="159"/>
      <c r="J26" s="118"/>
      <c r="K26" s="118"/>
      <c r="L26" s="118"/>
      <c r="M26" s="118"/>
      <c r="N26" s="118"/>
      <c r="O26" s="118"/>
      <c r="P26" s="118"/>
      <c r="Q26" s="118"/>
    </row>
    <row r="27" spans="1:17" ht="13.5" x14ac:dyDescent="0.35">
      <c r="A27" s="118"/>
      <c r="B27" s="147"/>
      <c r="C27" s="305" t="s">
        <v>37</v>
      </c>
      <c r="D27" s="306"/>
      <c r="E27" s="306"/>
      <c r="F27" s="124"/>
      <c r="G27" s="124"/>
      <c r="H27" s="124"/>
      <c r="I27" s="125"/>
      <c r="J27" s="118"/>
      <c r="K27" s="118"/>
      <c r="L27" s="118"/>
      <c r="M27" s="118"/>
      <c r="N27" s="118"/>
      <c r="O27" s="118"/>
      <c r="P27" s="118"/>
      <c r="Q27" s="118"/>
    </row>
    <row r="28" spans="1:17" ht="14.5" x14ac:dyDescent="0.35">
      <c r="A28" s="118"/>
      <c r="B28" s="147"/>
      <c r="C28" s="133"/>
      <c r="D28" s="133"/>
      <c r="E28" s="123"/>
      <c r="F28" s="124"/>
      <c r="G28" s="124"/>
      <c r="H28" s="124"/>
      <c r="I28" s="125"/>
      <c r="J28" s="118"/>
      <c r="K28" s="118"/>
      <c r="L28" s="118"/>
      <c r="M28" s="118"/>
      <c r="N28" s="118"/>
      <c r="O28" s="118"/>
      <c r="P28" s="118"/>
      <c r="Q28" s="118"/>
    </row>
    <row r="29" spans="1:17" ht="14.5" x14ac:dyDescent="0.3">
      <c r="A29" s="118"/>
      <c r="B29" s="147"/>
      <c r="C29" s="307" t="s">
        <v>38</v>
      </c>
      <c r="D29" s="308"/>
      <c r="E29" s="123"/>
      <c r="F29" s="124"/>
      <c r="G29" s="124"/>
      <c r="H29" s="124"/>
      <c r="I29" s="125"/>
      <c r="J29" s="118"/>
      <c r="K29" s="118"/>
      <c r="L29" s="118"/>
      <c r="M29" s="118"/>
      <c r="N29" s="118"/>
      <c r="O29" s="118"/>
      <c r="P29" s="118"/>
      <c r="Q29" s="118"/>
    </row>
    <row r="30" spans="1:17" x14ac:dyDescent="0.25">
      <c r="A30" s="118"/>
      <c r="B30" s="147"/>
      <c r="C30" s="309" t="s">
        <v>39</v>
      </c>
      <c r="D30" s="310"/>
      <c r="E30" s="310"/>
      <c r="F30" s="124"/>
      <c r="G30" s="124"/>
      <c r="H30" s="124"/>
      <c r="I30" s="125"/>
      <c r="J30" s="118"/>
      <c r="K30" s="118"/>
      <c r="L30" s="118"/>
      <c r="M30" s="118"/>
      <c r="N30" s="118"/>
      <c r="O30" s="118"/>
      <c r="P30" s="118"/>
      <c r="Q30" s="118"/>
    </row>
    <row r="31" spans="1:17" x14ac:dyDescent="0.25">
      <c r="A31" s="118"/>
      <c r="B31" s="147"/>
      <c r="C31" s="310"/>
      <c r="D31" s="310"/>
      <c r="E31" s="310"/>
      <c r="F31" s="124"/>
      <c r="G31" s="124"/>
      <c r="H31" s="124"/>
      <c r="I31" s="125"/>
      <c r="J31" s="118"/>
      <c r="K31" s="118"/>
      <c r="L31" s="118"/>
      <c r="M31" s="118"/>
      <c r="N31" s="118"/>
      <c r="O31" s="118"/>
      <c r="P31" s="118"/>
      <c r="Q31" s="118"/>
    </row>
    <row r="32" spans="1:17" x14ac:dyDescent="0.25">
      <c r="A32" s="118"/>
      <c r="B32" s="147"/>
      <c r="C32" s="310"/>
      <c r="D32" s="310"/>
      <c r="E32" s="310"/>
      <c r="F32" s="124"/>
      <c r="G32" s="124"/>
      <c r="H32" s="124"/>
      <c r="I32" s="125"/>
      <c r="J32" s="118"/>
      <c r="K32" s="118"/>
      <c r="L32" s="118"/>
      <c r="M32" s="118"/>
      <c r="N32" s="118"/>
      <c r="O32" s="118"/>
      <c r="P32" s="118"/>
      <c r="Q32" s="118"/>
    </row>
    <row r="33" spans="1:17" x14ac:dyDescent="0.25">
      <c r="A33" s="118"/>
      <c r="B33" s="147"/>
      <c r="C33" s="310"/>
      <c r="D33" s="310"/>
      <c r="E33" s="310"/>
      <c r="F33" s="124"/>
      <c r="G33" s="124"/>
      <c r="H33" s="124"/>
      <c r="I33" s="125"/>
      <c r="J33" s="118"/>
      <c r="K33" s="118"/>
      <c r="L33" s="118"/>
      <c r="M33" s="118"/>
      <c r="N33" s="118"/>
      <c r="O33" s="118"/>
      <c r="P33" s="118"/>
      <c r="Q33" s="118"/>
    </row>
    <row r="34" spans="1:17" ht="14.5" x14ac:dyDescent="0.35">
      <c r="A34" s="118"/>
      <c r="B34" s="147"/>
      <c r="C34" s="123"/>
      <c r="D34" s="136" t="s">
        <v>21</v>
      </c>
      <c r="E34" s="155" t="s">
        <v>15</v>
      </c>
      <c r="F34" s="135" t="s">
        <v>22</v>
      </c>
      <c r="G34" s="124"/>
      <c r="H34" s="124"/>
      <c r="I34" s="125"/>
      <c r="J34" s="118"/>
      <c r="K34" s="118"/>
      <c r="L34" s="118"/>
      <c r="M34" s="118"/>
      <c r="N34" s="118"/>
      <c r="O34" s="118"/>
      <c r="P34" s="118"/>
      <c r="Q34" s="118"/>
    </row>
    <row r="35" spans="1:17" ht="14.5" x14ac:dyDescent="0.35">
      <c r="A35" s="118"/>
      <c r="B35" s="147"/>
      <c r="C35" s="138">
        <v>1</v>
      </c>
      <c r="D35" s="139" t="s">
        <v>40</v>
      </c>
      <c r="E35" s="162"/>
      <c r="F35" s="134" t="s">
        <v>25</v>
      </c>
      <c r="G35" s="124"/>
      <c r="H35" s="124"/>
      <c r="I35" s="125"/>
      <c r="J35" s="118"/>
      <c r="K35" s="118"/>
      <c r="L35" s="118"/>
      <c r="M35" s="118"/>
      <c r="N35" s="118"/>
      <c r="O35" s="118"/>
      <c r="P35" s="118"/>
      <c r="Q35" s="118"/>
    </row>
    <row r="36" spans="1:17" ht="14.5" x14ac:dyDescent="0.35">
      <c r="A36" s="118"/>
      <c r="B36" s="147"/>
      <c r="C36" s="140">
        <v>2</v>
      </c>
      <c r="D36" s="130" t="s">
        <v>41</v>
      </c>
      <c r="E36" s="162"/>
      <c r="F36" s="134" t="s">
        <v>25</v>
      </c>
      <c r="G36" s="124"/>
      <c r="H36" s="124"/>
      <c r="I36" s="125"/>
      <c r="J36" s="118"/>
      <c r="K36" s="118"/>
      <c r="L36" s="118"/>
      <c r="M36" s="118"/>
      <c r="N36" s="118"/>
      <c r="O36" s="118"/>
      <c r="P36" s="118"/>
      <c r="Q36" s="118"/>
    </row>
    <row r="37" spans="1:17" ht="14.5" x14ac:dyDescent="0.25">
      <c r="A37" s="118"/>
      <c r="B37" s="147"/>
      <c r="C37" s="140">
        <v>3</v>
      </c>
      <c r="D37" s="130" t="s">
        <v>42</v>
      </c>
      <c r="E37" s="160">
        <f>SUM(E35:E36)/2</f>
        <v>0</v>
      </c>
      <c r="F37" s="126" t="s">
        <v>43</v>
      </c>
      <c r="G37" s="124"/>
      <c r="H37" s="124"/>
      <c r="I37" s="125"/>
      <c r="J37" s="118"/>
      <c r="K37" s="118"/>
      <c r="L37" s="118"/>
      <c r="M37" s="118"/>
      <c r="N37" s="118"/>
      <c r="O37" s="118"/>
      <c r="P37" s="118"/>
      <c r="Q37" s="118"/>
    </row>
    <row r="38" spans="1:17" ht="14.5" x14ac:dyDescent="0.35">
      <c r="A38" s="118"/>
      <c r="B38" s="147"/>
      <c r="C38" s="140">
        <v>4</v>
      </c>
      <c r="D38" s="130" t="s">
        <v>44</v>
      </c>
      <c r="E38" s="160">
        <f>E37*1.02</f>
        <v>0</v>
      </c>
      <c r="F38" s="133" t="s">
        <v>45</v>
      </c>
      <c r="G38" s="124"/>
      <c r="H38" s="124"/>
      <c r="I38" s="125"/>
      <c r="J38" s="118"/>
      <c r="K38" s="118"/>
      <c r="L38" s="118"/>
      <c r="M38" s="118"/>
      <c r="N38" s="118"/>
      <c r="O38" s="118"/>
      <c r="P38" s="118"/>
      <c r="Q38" s="118"/>
    </row>
    <row r="39" spans="1:17" ht="14.5" x14ac:dyDescent="0.25">
      <c r="A39" s="118"/>
      <c r="B39" s="147"/>
      <c r="C39" s="142">
        <v>5</v>
      </c>
      <c r="D39" s="143" t="s">
        <v>46</v>
      </c>
      <c r="E39" s="161">
        <f>SUM(E37:E38)</f>
        <v>0</v>
      </c>
      <c r="F39" s="126" t="s">
        <v>47</v>
      </c>
      <c r="G39" s="124"/>
      <c r="H39" s="124"/>
      <c r="I39" s="125"/>
      <c r="J39" s="118"/>
      <c r="K39" s="118"/>
      <c r="L39" s="118"/>
      <c r="M39" s="118"/>
      <c r="N39" s="118"/>
      <c r="O39" s="118"/>
      <c r="P39" s="118"/>
      <c r="Q39" s="118"/>
    </row>
    <row r="40" spans="1:17" x14ac:dyDescent="0.25">
      <c r="A40" s="118"/>
      <c r="B40" s="147"/>
      <c r="C40" s="124"/>
      <c r="D40" s="124"/>
      <c r="E40" s="124"/>
      <c r="F40" s="124"/>
      <c r="G40" s="124"/>
      <c r="H40" s="124"/>
      <c r="I40" s="125"/>
      <c r="J40" s="118"/>
      <c r="K40" s="118"/>
      <c r="L40" s="118"/>
      <c r="M40" s="118"/>
      <c r="N40" s="118"/>
      <c r="O40" s="118"/>
      <c r="P40" s="118"/>
      <c r="Q40" s="118"/>
    </row>
    <row r="41" spans="1:17" x14ac:dyDescent="0.25">
      <c r="A41" s="118"/>
      <c r="B41" s="147"/>
      <c r="C41" s="124"/>
      <c r="D41" s="124"/>
      <c r="E41" s="124"/>
      <c r="F41" s="124"/>
      <c r="G41" s="124"/>
      <c r="H41" s="124"/>
      <c r="I41" s="125"/>
      <c r="J41" s="118"/>
      <c r="K41" s="118"/>
      <c r="L41" s="118"/>
      <c r="M41" s="118"/>
      <c r="N41" s="118"/>
      <c r="O41" s="118"/>
      <c r="P41" s="118"/>
      <c r="Q41" s="118"/>
    </row>
    <row r="42" spans="1:17" x14ac:dyDescent="0.25">
      <c r="A42" s="118"/>
      <c r="B42" s="149"/>
      <c r="C42" s="127"/>
      <c r="D42" s="127"/>
      <c r="E42" s="127"/>
      <c r="F42" s="127"/>
      <c r="G42" s="127"/>
      <c r="H42" s="127"/>
      <c r="I42" s="128"/>
      <c r="J42" s="118"/>
      <c r="K42" s="118"/>
      <c r="L42" s="118"/>
      <c r="M42" s="118"/>
      <c r="N42" s="118"/>
      <c r="O42" s="118"/>
      <c r="P42" s="118"/>
      <c r="Q42" s="118"/>
    </row>
    <row r="43" spans="1:17" x14ac:dyDescent="0.25">
      <c r="A43" s="118"/>
      <c r="B43" s="118"/>
      <c r="C43" s="118"/>
      <c r="D43" s="118"/>
      <c r="E43" s="118"/>
      <c r="F43" s="118"/>
      <c r="G43" s="118"/>
      <c r="H43" s="118"/>
      <c r="I43" s="118"/>
      <c r="J43" s="118"/>
      <c r="K43" s="118"/>
      <c r="L43" s="118"/>
      <c r="M43" s="118"/>
      <c r="N43" s="118"/>
      <c r="O43" s="118"/>
      <c r="P43" s="118"/>
      <c r="Q43" s="118"/>
    </row>
    <row r="44" spans="1:17" x14ac:dyDescent="0.25">
      <c r="A44" s="118"/>
      <c r="B44" s="118"/>
      <c r="C44" s="118"/>
      <c r="D44" s="118"/>
      <c r="E44" s="118"/>
      <c r="F44" s="118"/>
      <c r="G44" s="118"/>
      <c r="H44" s="118"/>
      <c r="I44" s="118"/>
      <c r="J44" s="118"/>
      <c r="K44" s="118"/>
      <c r="L44" s="118"/>
      <c r="M44" s="118"/>
      <c r="N44" s="118"/>
      <c r="O44" s="118"/>
      <c r="P44" s="118"/>
      <c r="Q44" s="118"/>
    </row>
    <row r="45" spans="1:17" x14ac:dyDescent="0.25">
      <c r="A45" s="118"/>
      <c r="B45" s="118"/>
      <c r="C45" s="118"/>
      <c r="D45" s="118"/>
      <c r="E45" s="118"/>
      <c r="F45" s="118"/>
      <c r="G45" s="118"/>
      <c r="H45" s="118"/>
      <c r="I45" s="118"/>
      <c r="J45" s="118"/>
      <c r="K45" s="118"/>
      <c r="L45" s="118"/>
      <c r="M45" s="118"/>
      <c r="N45" s="118"/>
      <c r="O45" s="118"/>
      <c r="P45" s="118"/>
      <c r="Q45" s="118"/>
    </row>
    <row r="46" spans="1:17" x14ac:dyDescent="0.25">
      <c r="A46" s="118"/>
      <c r="B46" s="118"/>
      <c r="C46" s="118"/>
      <c r="D46" s="118"/>
      <c r="E46" s="118"/>
      <c r="F46" s="118"/>
      <c r="G46" s="118"/>
      <c r="H46" s="118"/>
      <c r="I46" s="118"/>
      <c r="J46" s="118"/>
      <c r="K46" s="118"/>
      <c r="L46" s="118"/>
      <c r="M46" s="118"/>
      <c r="N46" s="118"/>
      <c r="O46" s="118"/>
      <c r="P46" s="118"/>
      <c r="Q46" s="118"/>
    </row>
    <row r="47" spans="1:17" x14ac:dyDescent="0.25">
      <c r="A47" s="118"/>
      <c r="B47" s="118"/>
      <c r="C47" s="118"/>
      <c r="D47" s="118"/>
      <c r="E47" s="118"/>
      <c r="F47" s="118"/>
      <c r="G47" s="118"/>
      <c r="H47" s="118"/>
      <c r="I47" s="118"/>
      <c r="J47" s="118"/>
      <c r="K47" s="118"/>
      <c r="L47" s="118"/>
      <c r="M47" s="118"/>
      <c r="N47" s="118"/>
      <c r="O47" s="118"/>
      <c r="P47" s="118"/>
      <c r="Q47" s="118"/>
    </row>
    <row r="48" spans="1:17" x14ac:dyDescent="0.25">
      <c r="A48" s="118"/>
      <c r="B48" s="118"/>
      <c r="C48" s="118"/>
      <c r="D48" s="118"/>
      <c r="E48" s="118"/>
      <c r="F48" s="118"/>
      <c r="G48" s="118"/>
      <c r="H48" s="118"/>
      <c r="I48" s="118"/>
      <c r="J48" s="118"/>
      <c r="K48" s="118"/>
      <c r="L48" s="118"/>
      <c r="M48" s="118"/>
      <c r="N48" s="118"/>
      <c r="O48" s="118"/>
      <c r="P48" s="118"/>
      <c r="Q48" s="118"/>
    </row>
  </sheetData>
  <mergeCells count="11">
    <mergeCell ref="B2:I3"/>
    <mergeCell ref="B5:I5"/>
    <mergeCell ref="K9:P11"/>
    <mergeCell ref="K12:P13"/>
    <mergeCell ref="K14:P15"/>
    <mergeCell ref="K16:P17"/>
    <mergeCell ref="C8:F8"/>
    <mergeCell ref="C27:E27"/>
    <mergeCell ref="C29:D29"/>
    <mergeCell ref="C30:E33"/>
    <mergeCell ref="K18:P20"/>
  </mergeCells>
  <hyperlinks>
    <hyperlink ref="F17" r:id="rId1" xr:uid="{7CDDD43A-1CCE-4E68-AA60-C93AC7E88E24}"/>
    <hyperlink ref="F18" r:id="rId2" xr:uid="{981226C3-DDA3-42C5-9840-E8F020E4A491}"/>
    <hyperlink ref="F19" r:id="rId3" xr:uid="{1FC6A58B-0962-4FE9-8908-2F0E2F334F3B}"/>
    <hyperlink ref="F36" r:id="rId4" xr:uid="{A76FDEEB-5268-4D1D-9303-9C810880A54F}"/>
    <hyperlink ref="F35" r:id="rId5" xr:uid="{D34E33DD-9215-4F92-9D80-884A0BC3AA85}"/>
  </hyperlinks>
  <pageMargins left="0.7" right="0.7" top="0.75" bottom="0.75" header="0.3" footer="0.3"/>
  <pageSetup paperSize="9" orientation="portrait"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zoomScaleNormal="100" workbookViewId="0">
      <selection sqref="A1:B1"/>
    </sheetView>
  </sheetViews>
  <sheetFormatPr defaultColWidth="9.26953125" defaultRowHeight="12.5" x14ac:dyDescent="0.25"/>
  <cols>
    <col min="1" max="1" width="13.26953125" style="1" customWidth="1"/>
    <col min="2" max="2" width="57.7265625" style="1" customWidth="1"/>
    <col min="3" max="3" width="71.26953125" style="1" customWidth="1"/>
    <col min="4" max="4" width="9.81640625" style="2" customWidth="1"/>
    <col min="5" max="5" width="9.81640625" style="1" customWidth="1"/>
    <col min="6" max="16384" width="9.26953125" style="1"/>
  </cols>
  <sheetData>
    <row r="1" spans="1:5" ht="30" customHeight="1" x14ac:dyDescent="0.3">
      <c r="A1" s="332" t="s">
        <v>48</v>
      </c>
      <c r="B1" s="333"/>
      <c r="C1" s="23"/>
      <c r="D1" s="31"/>
      <c r="E1" s="21"/>
    </row>
    <row r="2" spans="1:5" s="2" customFormat="1" ht="142.15" customHeight="1" x14ac:dyDescent="0.25">
      <c r="A2" s="334" t="s">
        <v>49</v>
      </c>
      <c r="B2" s="335"/>
      <c r="C2" s="115" t="s">
        <v>50</v>
      </c>
      <c r="D2" s="22"/>
      <c r="E2" s="22"/>
    </row>
    <row r="3" spans="1:5" s="2" customFormat="1" ht="67.900000000000006" customHeight="1" x14ac:dyDescent="0.25">
      <c r="A3" s="336" t="s">
        <v>51</v>
      </c>
      <c r="B3" s="337"/>
      <c r="C3" s="33"/>
      <c r="D3" s="31"/>
      <c r="E3" s="31"/>
    </row>
    <row r="4" spans="1:5" s="2" customFormat="1" ht="74.650000000000006" customHeight="1" x14ac:dyDescent="0.3">
      <c r="A4" s="331" t="s">
        <v>52</v>
      </c>
      <c r="B4" s="331"/>
      <c r="C4" s="22"/>
      <c r="D4" s="31"/>
      <c r="E4" s="31"/>
    </row>
    <row r="5" spans="1:5" s="2" customFormat="1" ht="98.65" customHeight="1" x14ac:dyDescent="0.25">
      <c r="A5" s="340" t="s">
        <v>53</v>
      </c>
      <c r="B5" s="340"/>
      <c r="C5" s="22"/>
      <c r="D5" s="31"/>
      <c r="E5" s="31"/>
    </row>
    <row r="6" spans="1:5" ht="15.75" customHeight="1" x14ac:dyDescent="0.25">
      <c r="A6" s="32"/>
      <c r="B6" s="32"/>
      <c r="C6" s="24"/>
      <c r="D6" s="31"/>
      <c r="E6" s="21"/>
    </row>
    <row r="7" spans="1:5" ht="28.9" customHeight="1" x14ac:dyDescent="0.3">
      <c r="A7" s="208"/>
      <c r="B7" s="209" t="s">
        <v>54</v>
      </c>
      <c r="C7" s="210" t="s">
        <v>55</v>
      </c>
      <c r="D7" s="211"/>
      <c r="E7" s="211"/>
    </row>
    <row r="8" spans="1:5" ht="58.5" customHeight="1" x14ac:dyDescent="0.25">
      <c r="A8" s="212" t="s">
        <v>56</v>
      </c>
      <c r="B8" s="206" t="s">
        <v>57</v>
      </c>
      <c r="C8" s="207" t="s">
        <v>58</v>
      </c>
      <c r="D8" s="179"/>
      <c r="E8" s="3"/>
    </row>
    <row r="9" spans="1:5" x14ac:dyDescent="0.25">
      <c r="A9" s="338" t="s">
        <v>59</v>
      </c>
      <c r="B9" s="190" t="s">
        <v>60</v>
      </c>
      <c r="C9" s="197" t="s">
        <v>61</v>
      </c>
      <c r="D9" s="180"/>
      <c r="E9" s="3"/>
    </row>
    <row r="10" spans="1:5" x14ac:dyDescent="0.25">
      <c r="A10" s="338"/>
      <c r="B10" s="190" t="s">
        <v>62</v>
      </c>
      <c r="C10" s="197" t="s">
        <v>61</v>
      </c>
      <c r="D10" s="180"/>
      <c r="E10" s="181"/>
    </row>
    <row r="11" spans="1:5" ht="25" x14ac:dyDescent="0.25">
      <c r="A11" s="338"/>
      <c r="B11" s="188" t="s">
        <v>63</v>
      </c>
      <c r="C11" s="197" t="s">
        <v>64</v>
      </c>
      <c r="D11" s="179"/>
      <c r="E11" s="182"/>
    </row>
    <row r="12" spans="1:5" ht="25" x14ac:dyDescent="0.25">
      <c r="A12" s="338"/>
      <c r="B12" s="188" t="s">
        <v>65</v>
      </c>
      <c r="C12" s="197" t="s">
        <v>66</v>
      </c>
      <c r="D12" s="179"/>
      <c r="E12" s="182"/>
    </row>
    <row r="13" spans="1:5" ht="25" x14ac:dyDescent="0.25">
      <c r="A13" s="338"/>
      <c r="B13" s="188" t="s">
        <v>67</v>
      </c>
      <c r="C13" s="197" t="s">
        <v>68</v>
      </c>
      <c r="D13" s="179"/>
      <c r="E13" s="182"/>
    </row>
    <row r="14" spans="1:5" ht="31" customHeight="1" x14ac:dyDescent="0.25">
      <c r="A14" s="338"/>
      <c r="B14" s="188" t="s">
        <v>69</v>
      </c>
      <c r="C14" s="197" t="s">
        <v>70</v>
      </c>
      <c r="D14" s="179"/>
      <c r="E14" s="182"/>
    </row>
    <row r="15" spans="1:5" x14ac:dyDescent="0.25">
      <c r="A15" s="338"/>
      <c r="B15" s="190" t="s">
        <v>71</v>
      </c>
      <c r="C15" s="198" t="s">
        <v>72</v>
      </c>
      <c r="D15" s="180"/>
      <c r="E15" s="181"/>
    </row>
    <row r="16" spans="1:5" x14ac:dyDescent="0.25">
      <c r="A16" s="339"/>
      <c r="B16" s="188" t="s">
        <v>73</v>
      </c>
      <c r="C16" s="197" t="s">
        <v>74</v>
      </c>
      <c r="D16" s="179"/>
      <c r="E16" s="182"/>
    </row>
    <row r="17" spans="1:5" ht="39" x14ac:dyDescent="0.25">
      <c r="A17" s="328" t="s">
        <v>75</v>
      </c>
      <c r="B17" s="204" t="s">
        <v>76</v>
      </c>
      <c r="C17" s="205" t="s">
        <v>77</v>
      </c>
      <c r="D17" s="180"/>
      <c r="E17" s="181"/>
    </row>
    <row r="18" spans="1:5" ht="13" x14ac:dyDescent="0.25">
      <c r="A18" s="329"/>
      <c r="B18" s="190" t="s">
        <v>78</v>
      </c>
      <c r="C18" s="199" t="s">
        <v>79</v>
      </c>
      <c r="D18" s="180"/>
      <c r="E18" s="181"/>
    </row>
    <row r="19" spans="1:5" ht="13" x14ac:dyDescent="0.25">
      <c r="A19" s="329"/>
      <c r="B19" s="188" t="s">
        <v>80</v>
      </c>
      <c r="C19" s="200" t="s">
        <v>81</v>
      </c>
      <c r="D19" s="179"/>
      <c r="E19" s="182"/>
    </row>
    <row r="20" spans="1:5" ht="12.65" customHeight="1" x14ac:dyDescent="0.25">
      <c r="A20" s="329"/>
      <c r="B20" s="188" t="s">
        <v>82</v>
      </c>
      <c r="C20" s="197" t="s">
        <v>83</v>
      </c>
      <c r="D20" s="179"/>
      <c r="E20" s="182"/>
    </row>
    <row r="21" spans="1:5" ht="12.65" customHeight="1" x14ac:dyDescent="0.25">
      <c r="A21" s="329"/>
      <c r="B21" s="188" t="s">
        <v>84</v>
      </c>
      <c r="C21" s="197" t="s">
        <v>85</v>
      </c>
      <c r="D21" s="179"/>
      <c r="E21" s="182"/>
    </row>
    <row r="22" spans="1:5" ht="12.65" customHeight="1" x14ac:dyDescent="0.25">
      <c r="A22" s="329"/>
      <c r="B22" s="188" t="s">
        <v>86</v>
      </c>
      <c r="C22" s="197" t="s">
        <v>87</v>
      </c>
      <c r="D22" s="179"/>
      <c r="E22" s="182"/>
    </row>
    <row r="23" spans="1:5" ht="75" x14ac:dyDescent="0.3">
      <c r="A23" s="329"/>
      <c r="B23" s="201" t="s">
        <v>88</v>
      </c>
      <c r="C23" s="197" t="s">
        <v>89</v>
      </c>
      <c r="D23" s="179"/>
      <c r="E23" s="182"/>
    </row>
    <row r="24" spans="1:5" ht="37.5" x14ac:dyDescent="0.3">
      <c r="A24" s="329"/>
      <c r="B24" s="201" t="s">
        <v>90</v>
      </c>
      <c r="C24" s="197" t="s">
        <v>91</v>
      </c>
      <c r="D24" s="179"/>
      <c r="E24" s="182"/>
    </row>
    <row r="25" spans="1:5" ht="37.5" x14ac:dyDescent="0.3">
      <c r="A25" s="330"/>
      <c r="B25" s="202" t="s">
        <v>92</v>
      </c>
      <c r="C25" s="203" t="s">
        <v>93</v>
      </c>
      <c r="D25" s="179"/>
      <c r="E25" s="182"/>
    </row>
    <row r="26" spans="1:5" ht="13" x14ac:dyDescent="0.3">
      <c r="A26" s="325" t="s">
        <v>94</v>
      </c>
      <c r="B26" s="186" t="s">
        <v>95</v>
      </c>
      <c r="C26" s="187" t="s">
        <v>96</v>
      </c>
      <c r="D26" s="179"/>
      <c r="E26" s="182"/>
    </row>
    <row r="27" spans="1:5" ht="20.149999999999999" customHeight="1" x14ac:dyDescent="0.3">
      <c r="A27" s="326"/>
      <c r="B27" s="188" t="s">
        <v>97</v>
      </c>
      <c r="C27" s="189" t="s">
        <v>98</v>
      </c>
      <c r="D27" s="179"/>
      <c r="E27" s="182"/>
    </row>
    <row r="28" spans="1:5" ht="13" x14ac:dyDescent="0.3">
      <c r="A28" s="326"/>
      <c r="B28" s="188" t="s">
        <v>99</v>
      </c>
      <c r="C28" s="189" t="s">
        <v>100</v>
      </c>
      <c r="D28" s="179"/>
      <c r="E28" s="182"/>
    </row>
    <row r="29" spans="1:5" ht="13" x14ac:dyDescent="0.25">
      <c r="A29" s="326"/>
      <c r="B29" s="190" t="s">
        <v>101</v>
      </c>
      <c r="C29" s="191" t="s">
        <v>102</v>
      </c>
      <c r="D29" s="180"/>
      <c r="E29" s="181"/>
    </row>
    <row r="30" spans="1:5" ht="13" x14ac:dyDescent="0.3">
      <c r="A30" s="326"/>
      <c r="B30" s="190" t="s">
        <v>103</v>
      </c>
      <c r="C30" s="189" t="s">
        <v>104</v>
      </c>
      <c r="D30" s="180"/>
      <c r="E30" s="181"/>
    </row>
    <row r="31" spans="1:5" ht="50" x14ac:dyDescent="0.25">
      <c r="A31" s="326"/>
      <c r="B31" s="190" t="s">
        <v>105</v>
      </c>
      <c r="C31" s="192" t="s">
        <v>106</v>
      </c>
      <c r="D31" s="180"/>
      <c r="E31" s="183"/>
    </row>
    <row r="32" spans="1:5" ht="13" customHeight="1" x14ac:dyDescent="0.25">
      <c r="A32" s="326"/>
      <c r="B32" s="190" t="s">
        <v>107</v>
      </c>
      <c r="C32" s="193" t="s">
        <v>108</v>
      </c>
      <c r="D32" s="180"/>
      <c r="E32" s="183"/>
    </row>
    <row r="33" spans="1:5" ht="25" x14ac:dyDescent="0.25">
      <c r="A33" s="326"/>
      <c r="B33" s="194" t="s">
        <v>109</v>
      </c>
      <c r="C33" s="192" t="s">
        <v>110</v>
      </c>
      <c r="D33" s="180"/>
      <c r="E33" s="181"/>
    </row>
    <row r="34" spans="1:5" ht="25" x14ac:dyDescent="0.25">
      <c r="A34" s="326"/>
      <c r="B34" s="194" t="s">
        <v>111</v>
      </c>
      <c r="C34" s="192" t="s">
        <v>112</v>
      </c>
      <c r="D34" s="180"/>
      <c r="E34" s="181"/>
    </row>
    <row r="35" spans="1:5" ht="25" x14ac:dyDescent="0.25">
      <c r="A35" s="326"/>
      <c r="B35" s="194" t="s">
        <v>113</v>
      </c>
      <c r="C35" s="192" t="s">
        <v>114</v>
      </c>
      <c r="D35" s="180"/>
      <c r="E35" s="181"/>
    </row>
    <row r="36" spans="1:5" ht="25" x14ac:dyDescent="0.25">
      <c r="A36" s="326"/>
      <c r="B36" s="194" t="s">
        <v>115</v>
      </c>
      <c r="C36" s="192" t="s">
        <v>116</v>
      </c>
      <c r="D36" s="180"/>
      <c r="E36" s="181"/>
    </row>
    <row r="37" spans="1:5" ht="13" customHeight="1" x14ac:dyDescent="0.25">
      <c r="A37" s="327"/>
      <c r="B37" s="195" t="s">
        <v>117</v>
      </c>
      <c r="C37" s="196" t="s">
        <v>118</v>
      </c>
      <c r="D37" s="180"/>
      <c r="E37" s="181"/>
    </row>
    <row r="38" spans="1:5" ht="13" x14ac:dyDescent="0.25">
      <c r="A38" s="213" t="s">
        <v>119</v>
      </c>
      <c r="B38" s="184" t="s">
        <v>120</v>
      </c>
      <c r="C38" s="185" t="s">
        <v>121</v>
      </c>
      <c r="D38" s="180"/>
      <c r="E38" s="181"/>
    </row>
    <row r="39" spans="1:5" ht="13" x14ac:dyDescent="0.25">
      <c r="A39" s="214" t="s">
        <v>122</v>
      </c>
      <c r="B39" s="184" t="s">
        <v>122</v>
      </c>
      <c r="C39" s="185" t="s">
        <v>123</v>
      </c>
      <c r="D39" s="180"/>
      <c r="E39" s="181"/>
    </row>
  </sheetData>
  <mergeCells count="8">
    <mergeCell ref="A26:A37"/>
    <mergeCell ref="A17:A25"/>
    <mergeCell ref="A4:B4"/>
    <mergeCell ref="A1:B1"/>
    <mergeCell ref="A2:B2"/>
    <mergeCell ref="A3:B3"/>
    <mergeCell ref="A9:A16"/>
    <mergeCell ref="A5: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5"/>
  <sheetViews>
    <sheetView zoomScaleNormal="100" zoomScaleSheetLayoutView="100" workbookViewId="0">
      <pane ySplit="4" topLeftCell="A5" activePane="bottomLeft" state="frozen"/>
      <selection pane="bottomLeft"/>
    </sheetView>
  </sheetViews>
  <sheetFormatPr defaultColWidth="10.7265625" defaultRowHeight="15.75" customHeight="1" x14ac:dyDescent="0.25"/>
  <cols>
    <col min="1" max="1" width="13.26953125" style="97" customWidth="1"/>
    <col min="2" max="8" width="10.7265625" style="91"/>
    <col min="9" max="9" width="10.7265625" style="97"/>
    <col min="10" max="18" width="10.7265625" style="91"/>
    <col min="19" max="19" width="10.7265625" style="97"/>
    <col min="20" max="23" width="10.7265625" style="91"/>
    <col min="24" max="24" width="13.453125" style="91" customWidth="1"/>
    <col min="25" max="25" width="14.7265625" style="91" customWidth="1"/>
    <col min="26" max="26" width="14.54296875" style="91" customWidth="1"/>
    <col min="27" max="27" width="17.54296875" style="91" customWidth="1"/>
    <col min="28" max="28" width="10.7265625" style="91"/>
    <col min="29" max="29" width="19.7265625" style="91" customWidth="1"/>
    <col min="30" max="30" width="88.26953125" style="91" customWidth="1"/>
    <col min="31" max="31" width="12.54296875" style="91" customWidth="1"/>
    <col min="32" max="32" width="39.26953125" style="91" customWidth="1"/>
    <col min="33" max="33" width="12.54296875" style="91" customWidth="1"/>
    <col min="34" max="34" width="10.7265625" style="91"/>
    <col min="35" max="35" width="16.7265625" style="98" customWidth="1"/>
    <col min="36" max="16384" width="10.7265625" style="91"/>
  </cols>
  <sheetData>
    <row r="1" spans="1:35" s="87" customFormat="1" ht="15.75" customHeight="1" x14ac:dyDescent="0.3">
      <c r="A1" s="86" t="s">
        <v>124</v>
      </c>
      <c r="B1" s="84"/>
      <c r="C1" s="84" t="s">
        <v>125</v>
      </c>
      <c r="D1" s="84"/>
      <c r="E1" s="84"/>
      <c r="F1" s="84"/>
      <c r="G1" s="84"/>
      <c r="I1" s="345" t="s">
        <v>126</v>
      </c>
      <c r="J1" s="345"/>
      <c r="K1" s="346" t="s">
        <v>127</v>
      </c>
      <c r="L1" s="346"/>
      <c r="M1" s="347" t="s">
        <v>128</v>
      </c>
      <c r="N1" s="347"/>
      <c r="O1" s="84"/>
      <c r="P1" s="84"/>
      <c r="Q1" s="84"/>
      <c r="R1" s="84"/>
      <c r="S1" s="88"/>
      <c r="X1" s="91"/>
      <c r="Y1" s="91"/>
      <c r="Z1" s="91"/>
    </row>
    <row r="2" spans="1:35" s="87" customFormat="1" ht="17.649999999999999" customHeight="1" x14ac:dyDescent="0.3">
      <c r="A2" s="86" t="s">
        <v>129</v>
      </c>
      <c r="B2" s="84"/>
      <c r="C2" s="84"/>
      <c r="D2" s="298" t="s">
        <v>130</v>
      </c>
      <c r="E2" s="84"/>
      <c r="F2" s="84"/>
      <c r="G2" s="84"/>
      <c r="I2" s="345"/>
      <c r="J2" s="345"/>
      <c r="K2" s="346"/>
      <c r="L2" s="346"/>
      <c r="M2" s="347"/>
      <c r="N2" s="347"/>
      <c r="O2" s="84"/>
      <c r="P2" s="84"/>
      <c r="Q2" s="84"/>
      <c r="R2" s="84"/>
      <c r="S2" s="88"/>
      <c r="X2" s="91"/>
      <c r="Y2" s="91"/>
      <c r="Z2" s="91"/>
    </row>
    <row r="3" spans="1:35" ht="23.65" customHeight="1" x14ac:dyDescent="0.3">
      <c r="A3" s="89"/>
      <c r="B3" s="89"/>
      <c r="C3" s="89"/>
      <c r="D3" s="341" t="s">
        <v>131</v>
      </c>
      <c r="E3" s="342"/>
      <c r="F3" s="342"/>
      <c r="G3" s="343"/>
      <c r="H3" s="85"/>
      <c r="I3" s="89"/>
      <c r="J3" s="85"/>
      <c r="K3" s="85"/>
      <c r="L3" s="85"/>
      <c r="M3" s="85"/>
      <c r="N3" s="85"/>
      <c r="O3" s="85"/>
      <c r="P3" s="85"/>
      <c r="Q3" s="85"/>
      <c r="R3" s="85"/>
      <c r="S3" s="89"/>
      <c r="T3" s="344"/>
      <c r="U3" s="344"/>
      <c r="V3" s="344"/>
      <c r="W3" s="85"/>
      <c r="X3" s="85"/>
      <c r="Y3" s="85"/>
      <c r="Z3" s="85"/>
      <c r="AA3" s="85"/>
      <c r="AB3" s="85"/>
      <c r="AC3" s="85"/>
      <c r="AD3" s="85"/>
      <c r="AE3" s="85"/>
      <c r="AF3" s="85"/>
      <c r="AG3" s="85"/>
      <c r="AH3" s="85"/>
      <c r="AI3" s="90"/>
    </row>
    <row r="4" spans="1:35" s="90" customFormat="1" ht="76.900000000000006" customHeight="1" x14ac:dyDescent="0.3">
      <c r="A4" s="92" t="s">
        <v>57</v>
      </c>
      <c r="B4" s="105" t="s">
        <v>60</v>
      </c>
      <c r="C4" s="105" t="s">
        <v>62</v>
      </c>
      <c r="D4" s="92" t="s">
        <v>63</v>
      </c>
      <c r="E4" s="92" t="s">
        <v>65</v>
      </c>
      <c r="F4" s="92" t="s">
        <v>67</v>
      </c>
      <c r="G4" s="92" t="s">
        <v>69</v>
      </c>
      <c r="H4" s="107" t="s">
        <v>71</v>
      </c>
      <c r="I4" s="108" t="s">
        <v>73</v>
      </c>
      <c r="J4" s="107" t="s">
        <v>76</v>
      </c>
      <c r="K4" s="107" t="s">
        <v>78</v>
      </c>
      <c r="L4" s="92" t="s">
        <v>80</v>
      </c>
      <c r="M4" s="92" t="s">
        <v>82</v>
      </c>
      <c r="N4" s="92" t="s">
        <v>84</v>
      </c>
      <c r="O4" s="92" t="s">
        <v>86</v>
      </c>
      <c r="P4" s="108" t="s">
        <v>95</v>
      </c>
      <c r="Q4" s="92" t="s">
        <v>97</v>
      </c>
      <c r="R4" s="92" t="s">
        <v>99</v>
      </c>
      <c r="S4" s="110" t="s">
        <v>101</v>
      </c>
      <c r="T4" s="93" t="s">
        <v>103</v>
      </c>
      <c r="U4" s="168" t="s">
        <v>88</v>
      </c>
      <c r="V4" s="169" t="s">
        <v>90</v>
      </c>
      <c r="W4" s="169" t="s">
        <v>92</v>
      </c>
      <c r="X4" s="94" t="s">
        <v>132</v>
      </c>
      <c r="Y4" s="94" t="s">
        <v>133</v>
      </c>
      <c r="Z4" s="94" t="s">
        <v>134</v>
      </c>
      <c r="AA4" s="93" t="s">
        <v>135</v>
      </c>
      <c r="AB4" s="93" t="s">
        <v>136</v>
      </c>
      <c r="AC4" s="110" t="s">
        <v>105</v>
      </c>
      <c r="AD4" s="110" t="s">
        <v>137</v>
      </c>
      <c r="AE4" s="110" t="s">
        <v>120</v>
      </c>
      <c r="AF4" s="95" t="s">
        <v>122</v>
      </c>
      <c r="AG4" s="96"/>
      <c r="AH4" s="96"/>
    </row>
    <row r="5" spans="1:35" s="80" customFormat="1" ht="15.5" customHeight="1" x14ac:dyDescent="0.25">
      <c r="A5" s="79" t="s">
        <v>138</v>
      </c>
      <c r="B5" s="106"/>
      <c r="C5" s="106" t="s">
        <v>139</v>
      </c>
      <c r="D5" s="80" t="s">
        <v>140</v>
      </c>
      <c r="E5" s="80" t="s">
        <v>141</v>
      </c>
      <c r="F5" s="80" t="s">
        <v>142</v>
      </c>
      <c r="G5" s="80" t="s">
        <v>143</v>
      </c>
      <c r="H5" s="106" t="s">
        <v>144</v>
      </c>
      <c r="I5" s="109" t="s">
        <v>145</v>
      </c>
      <c r="J5" s="106" t="s">
        <v>146</v>
      </c>
      <c r="K5" s="106" t="s">
        <v>147</v>
      </c>
      <c r="L5" s="80" t="s">
        <v>148</v>
      </c>
      <c r="M5" s="80" t="s">
        <v>149</v>
      </c>
      <c r="N5" s="80" t="s">
        <v>148</v>
      </c>
      <c r="O5" s="80" t="s">
        <v>150</v>
      </c>
      <c r="P5" s="362">
        <v>44381</v>
      </c>
      <c r="Q5" s="80" t="s">
        <v>151</v>
      </c>
      <c r="R5" s="80" t="s">
        <v>152</v>
      </c>
      <c r="S5" s="106" t="s">
        <v>151</v>
      </c>
      <c r="T5" s="81" t="s">
        <v>153</v>
      </c>
      <c r="U5" s="167" t="s">
        <v>148</v>
      </c>
      <c r="V5" s="167"/>
      <c r="W5" s="167"/>
      <c r="X5" s="82">
        <v>0</v>
      </c>
      <c r="Y5" s="82">
        <v>0</v>
      </c>
      <c r="Z5" s="82">
        <v>0</v>
      </c>
      <c r="AA5" s="81">
        <v>0</v>
      </c>
      <c r="AB5" s="81"/>
      <c r="AC5" s="167"/>
      <c r="AD5" s="167"/>
      <c r="AE5" s="106" t="s">
        <v>154</v>
      </c>
      <c r="AF5" s="83" t="s">
        <v>155</v>
      </c>
      <c r="AG5" s="84"/>
      <c r="AH5" s="84"/>
    </row>
    <row r="6" spans="1:35" s="80" customFormat="1" ht="15.75" customHeight="1" x14ac:dyDescent="0.25">
      <c r="A6" s="79" t="s">
        <v>156</v>
      </c>
      <c r="B6" s="106"/>
      <c r="C6" s="106" t="s">
        <v>157</v>
      </c>
      <c r="D6" s="80" t="s">
        <v>158</v>
      </c>
      <c r="E6" s="80" t="s">
        <v>159</v>
      </c>
      <c r="F6" s="80" t="s">
        <v>160</v>
      </c>
      <c r="G6" s="80" t="s">
        <v>143</v>
      </c>
      <c r="H6" s="106" t="s">
        <v>161</v>
      </c>
      <c r="I6" s="109" t="s">
        <v>162</v>
      </c>
      <c r="J6" s="106" t="s">
        <v>163</v>
      </c>
      <c r="K6" s="106"/>
      <c r="P6" s="109" t="s">
        <v>164</v>
      </c>
      <c r="Q6" s="80" t="s">
        <v>153</v>
      </c>
      <c r="R6" s="80" t="s">
        <v>152</v>
      </c>
      <c r="S6" s="106" t="s">
        <v>153</v>
      </c>
      <c r="T6" s="81" t="s">
        <v>153</v>
      </c>
      <c r="U6" s="167"/>
      <c r="V6" s="167"/>
      <c r="W6" s="167"/>
      <c r="X6" s="82">
        <v>0</v>
      </c>
      <c r="Y6" s="82">
        <v>0</v>
      </c>
      <c r="Z6" s="82">
        <v>0</v>
      </c>
      <c r="AA6" s="81">
        <v>0</v>
      </c>
      <c r="AB6" s="81"/>
      <c r="AC6" s="167" t="s">
        <v>165</v>
      </c>
      <c r="AD6" s="167" t="s">
        <v>166</v>
      </c>
      <c r="AE6" s="106" t="s">
        <v>154</v>
      </c>
      <c r="AF6" s="83"/>
      <c r="AG6" s="84"/>
      <c r="AH6" s="84"/>
    </row>
    <row r="7" spans="1:35" s="80" customFormat="1" ht="15.75" customHeight="1" x14ac:dyDescent="0.25">
      <c r="A7" s="79" t="s">
        <v>167</v>
      </c>
      <c r="B7" s="106"/>
      <c r="C7" s="106" t="s">
        <v>168</v>
      </c>
      <c r="D7" s="80" t="s">
        <v>169</v>
      </c>
      <c r="E7" s="80" t="s">
        <v>170</v>
      </c>
      <c r="F7" s="80" t="s">
        <v>171</v>
      </c>
      <c r="G7" s="80" t="s">
        <v>143</v>
      </c>
      <c r="H7" s="106" t="s">
        <v>172</v>
      </c>
      <c r="I7" s="109" t="s">
        <v>173</v>
      </c>
      <c r="J7" s="106" t="s">
        <v>163</v>
      </c>
      <c r="K7" s="106"/>
      <c r="P7" s="109" t="s">
        <v>174</v>
      </c>
      <c r="Q7" s="80" t="s">
        <v>153</v>
      </c>
      <c r="R7" s="80" t="s">
        <v>152</v>
      </c>
      <c r="S7" s="106" t="s">
        <v>175</v>
      </c>
      <c r="T7" s="81" t="s">
        <v>153</v>
      </c>
      <c r="U7" s="167"/>
      <c r="V7" s="167"/>
      <c r="W7" s="167"/>
      <c r="X7" s="82">
        <v>0</v>
      </c>
      <c r="Y7" s="82">
        <v>0</v>
      </c>
      <c r="Z7" s="82">
        <v>0</v>
      </c>
      <c r="AA7" s="81">
        <v>0</v>
      </c>
      <c r="AB7" s="81"/>
      <c r="AC7" s="167" t="s">
        <v>165</v>
      </c>
      <c r="AD7" s="167" t="s">
        <v>176</v>
      </c>
      <c r="AE7" s="106" t="s">
        <v>177</v>
      </c>
      <c r="AF7" s="83"/>
      <c r="AG7" s="84"/>
      <c r="AH7" s="84"/>
    </row>
    <row r="8" spans="1:35" s="80" customFormat="1" ht="15.75" customHeight="1" x14ac:dyDescent="0.25">
      <c r="A8" s="79" t="s">
        <v>178</v>
      </c>
      <c r="B8" s="106"/>
      <c r="C8" s="106" t="s">
        <v>179</v>
      </c>
      <c r="D8" s="80" t="s">
        <v>169</v>
      </c>
      <c r="E8" s="80" t="s">
        <v>180</v>
      </c>
      <c r="F8" s="80" t="s">
        <v>181</v>
      </c>
      <c r="G8" s="80" t="s">
        <v>143</v>
      </c>
      <c r="H8" s="106" t="s">
        <v>182</v>
      </c>
      <c r="I8" s="109" t="s">
        <v>183</v>
      </c>
      <c r="J8" s="106" t="s">
        <v>163</v>
      </c>
      <c r="K8" s="106"/>
      <c r="P8" s="109" t="s">
        <v>174</v>
      </c>
      <c r="Q8" s="80" t="s">
        <v>153</v>
      </c>
      <c r="R8" s="80" t="s">
        <v>152</v>
      </c>
      <c r="S8" s="106" t="s">
        <v>175</v>
      </c>
      <c r="T8" s="81" t="s">
        <v>153</v>
      </c>
      <c r="U8" s="167"/>
      <c r="V8" s="167"/>
      <c r="W8" s="167"/>
      <c r="X8" s="82">
        <v>0</v>
      </c>
      <c r="Y8" s="82">
        <v>0</v>
      </c>
      <c r="Z8" s="82">
        <v>0</v>
      </c>
      <c r="AA8" s="81">
        <v>0</v>
      </c>
      <c r="AB8" s="81"/>
      <c r="AC8" s="167" t="s">
        <v>165</v>
      </c>
      <c r="AD8" s="167" t="s">
        <v>176</v>
      </c>
      <c r="AE8" s="106" t="s">
        <v>177</v>
      </c>
      <c r="AF8" s="83"/>
      <c r="AG8" s="84"/>
      <c r="AH8" s="84"/>
    </row>
    <row r="9" spans="1:35" s="80" customFormat="1" ht="15.75" customHeight="1" x14ac:dyDescent="0.25">
      <c r="A9" s="79" t="s">
        <v>184</v>
      </c>
      <c r="B9" s="106"/>
      <c r="C9" s="106" t="s">
        <v>185</v>
      </c>
      <c r="D9" s="80" t="s">
        <v>169</v>
      </c>
      <c r="E9" s="80" t="s">
        <v>186</v>
      </c>
      <c r="F9" s="80" t="s">
        <v>187</v>
      </c>
      <c r="G9" s="80" t="s">
        <v>143</v>
      </c>
      <c r="H9" s="106" t="s">
        <v>188</v>
      </c>
      <c r="I9" s="109" t="s">
        <v>189</v>
      </c>
      <c r="J9" s="106" t="s">
        <v>148</v>
      </c>
      <c r="K9" s="106"/>
      <c r="P9" s="109" t="s">
        <v>174</v>
      </c>
      <c r="Q9" s="80" t="s">
        <v>153</v>
      </c>
      <c r="R9" s="80" t="s">
        <v>152</v>
      </c>
      <c r="S9" s="106" t="s">
        <v>175</v>
      </c>
      <c r="T9" s="81" t="s">
        <v>153</v>
      </c>
      <c r="U9" s="167"/>
      <c r="V9" s="167"/>
      <c r="W9" s="167"/>
      <c r="X9" s="82">
        <v>0</v>
      </c>
      <c r="Y9" s="82">
        <v>0</v>
      </c>
      <c r="Z9" s="82">
        <v>0</v>
      </c>
      <c r="AA9" s="81">
        <v>0</v>
      </c>
      <c r="AB9" s="81"/>
      <c r="AC9" s="167" t="s">
        <v>165</v>
      </c>
      <c r="AD9" s="167" t="s">
        <v>176</v>
      </c>
      <c r="AE9" s="106" t="s">
        <v>177</v>
      </c>
      <c r="AF9" s="83"/>
      <c r="AG9" s="84"/>
      <c r="AH9" s="84"/>
    </row>
    <row r="10" spans="1:35" s="85" customFormat="1" ht="15.75" customHeight="1" x14ac:dyDescent="0.25">
      <c r="A10" s="79" t="s">
        <v>190</v>
      </c>
      <c r="B10" s="106"/>
      <c r="C10" s="106" t="s">
        <v>191</v>
      </c>
      <c r="D10" s="80" t="s">
        <v>169</v>
      </c>
      <c r="E10" s="80" t="s">
        <v>192</v>
      </c>
      <c r="F10" s="80" t="s">
        <v>193</v>
      </c>
      <c r="G10" s="80" t="s">
        <v>143</v>
      </c>
      <c r="H10" s="106" t="s">
        <v>194</v>
      </c>
      <c r="I10" s="109" t="s">
        <v>195</v>
      </c>
      <c r="J10" s="106" t="s">
        <v>163</v>
      </c>
      <c r="K10" s="106"/>
      <c r="L10" s="80"/>
      <c r="M10" s="80"/>
      <c r="N10" s="80"/>
      <c r="O10" s="80"/>
      <c r="P10" s="109" t="s">
        <v>174</v>
      </c>
      <c r="Q10" s="80" t="s">
        <v>153</v>
      </c>
      <c r="R10" s="80" t="s">
        <v>152</v>
      </c>
      <c r="S10" s="106" t="s">
        <v>175</v>
      </c>
      <c r="T10" s="81" t="s">
        <v>153</v>
      </c>
      <c r="U10" s="167"/>
      <c r="V10" s="167"/>
      <c r="W10" s="167"/>
      <c r="X10" s="82">
        <v>0</v>
      </c>
      <c r="Y10" s="82">
        <v>0</v>
      </c>
      <c r="Z10" s="82">
        <v>0</v>
      </c>
      <c r="AA10" s="81">
        <v>0</v>
      </c>
      <c r="AB10" s="81"/>
      <c r="AC10" s="167" t="s">
        <v>165</v>
      </c>
      <c r="AD10" s="167" t="s">
        <v>176</v>
      </c>
      <c r="AE10" s="106" t="s">
        <v>177</v>
      </c>
      <c r="AF10" s="83"/>
      <c r="AG10" s="84"/>
      <c r="AH10" s="84"/>
    </row>
    <row r="11" spans="1:35" s="85" customFormat="1" ht="15.75" customHeight="1" x14ac:dyDescent="0.25">
      <c r="A11" s="79" t="s">
        <v>196</v>
      </c>
      <c r="B11" s="106"/>
      <c r="C11" s="106" t="s">
        <v>197</v>
      </c>
      <c r="D11" s="80" t="s">
        <v>169</v>
      </c>
      <c r="E11" s="80" t="s">
        <v>198</v>
      </c>
      <c r="F11" s="80" t="s">
        <v>199</v>
      </c>
      <c r="G11" s="80" t="s">
        <v>143</v>
      </c>
      <c r="H11" s="106" t="s">
        <v>200</v>
      </c>
      <c r="I11" s="109" t="s">
        <v>201</v>
      </c>
      <c r="J11" s="106" t="s">
        <v>163</v>
      </c>
      <c r="K11" s="106"/>
      <c r="L11" s="80"/>
      <c r="M11" s="80"/>
      <c r="N11" s="80"/>
      <c r="O11" s="80"/>
      <c r="P11" s="109" t="s">
        <v>174</v>
      </c>
      <c r="Q11" s="80" t="s">
        <v>153</v>
      </c>
      <c r="R11" s="80" t="s">
        <v>152</v>
      </c>
      <c r="S11" s="106" t="s">
        <v>175</v>
      </c>
      <c r="T11" s="81" t="s">
        <v>153</v>
      </c>
      <c r="U11" s="167"/>
      <c r="V11" s="167"/>
      <c r="W11" s="167"/>
      <c r="X11" s="82">
        <v>0</v>
      </c>
      <c r="Y11" s="82">
        <v>0</v>
      </c>
      <c r="Z11" s="82">
        <v>0</v>
      </c>
      <c r="AA11" s="81">
        <v>0</v>
      </c>
      <c r="AB11" s="81"/>
      <c r="AC11" s="167" t="s">
        <v>165</v>
      </c>
      <c r="AD11" s="167" t="s">
        <v>176</v>
      </c>
      <c r="AE11" s="106" t="s">
        <v>177</v>
      </c>
      <c r="AF11" s="83"/>
      <c r="AG11" s="84"/>
      <c r="AH11" s="84"/>
    </row>
    <row r="12" spans="1:35" s="85" customFormat="1" ht="15.75" customHeight="1" x14ac:dyDescent="0.25">
      <c r="A12" s="79" t="s">
        <v>202</v>
      </c>
      <c r="B12" s="106"/>
      <c r="C12" s="106" t="s">
        <v>203</v>
      </c>
      <c r="D12" s="80" t="s">
        <v>169</v>
      </c>
      <c r="E12" s="80" t="s">
        <v>204</v>
      </c>
      <c r="F12" s="80" t="s">
        <v>205</v>
      </c>
      <c r="G12" s="80" t="s">
        <v>143</v>
      </c>
      <c r="H12" s="106" t="s">
        <v>206</v>
      </c>
      <c r="I12" s="109" t="s">
        <v>207</v>
      </c>
      <c r="J12" s="106" t="s">
        <v>163</v>
      </c>
      <c r="K12" s="106"/>
      <c r="L12" s="80"/>
      <c r="M12" s="80"/>
      <c r="N12" s="80"/>
      <c r="O12" s="80"/>
      <c r="P12" s="109" t="s">
        <v>174</v>
      </c>
      <c r="Q12" s="80" t="s">
        <v>153</v>
      </c>
      <c r="R12" s="80" t="s">
        <v>152</v>
      </c>
      <c r="S12" s="106" t="s">
        <v>175</v>
      </c>
      <c r="T12" s="81" t="s">
        <v>153</v>
      </c>
      <c r="U12" s="167"/>
      <c r="V12" s="167"/>
      <c r="W12" s="167"/>
      <c r="X12" s="82">
        <v>0</v>
      </c>
      <c r="Y12" s="82">
        <v>0</v>
      </c>
      <c r="Z12" s="82">
        <v>0</v>
      </c>
      <c r="AA12" s="81">
        <v>0</v>
      </c>
      <c r="AB12" s="81"/>
      <c r="AC12" s="167" t="s">
        <v>165</v>
      </c>
      <c r="AD12" s="167" t="s">
        <v>176</v>
      </c>
      <c r="AE12" s="106" t="s">
        <v>177</v>
      </c>
      <c r="AF12" s="83"/>
      <c r="AG12" s="84"/>
      <c r="AH12" s="84"/>
    </row>
    <row r="13" spans="1:35" s="85" customFormat="1" ht="15.75" customHeight="1" x14ac:dyDescent="0.25">
      <c r="A13" s="79" t="s">
        <v>208</v>
      </c>
      <c r="B13" s="106"/>
      <c r="C13" s="106" t="s">
        <v>209</v>
      </c>
      <c r="D13" s="80" t="s">
        <v>169</v>
      </c>
      <c r="E13" s="80" t="s">
        <v>210</v>
      </c>
      <c r="F13" s="80" t="s">
        <v>211</v>
      </c>
      <c r="G13" s="80" t="s">
        <v>143</v>
      </c>
      <c r="H13" s="106" t="s">
        <v>212</v>
      </c>
      <c r="I13" s="109" t="s">
        <v>213</v>
      </c>
      <c r="J13" s="106" t="s">
        <v>163</v>
      </c>
      <c r="K13" s="106"/>
      <c r="L13" s="80"/>
      <c r="M13" s="80"/>
      <c r="N13" s="80"/>
      <c r="O13" s="80"/>
      <c r="P13" s="109" t="s">
        <v>174</v>
      </c>
      <c r="Q13" s="80" t="s">
        <v>153</v>
      </c>
      <c r="R13" s="80" t="s">
        <v>152</v>
      </c>
      <c r="S13" s="106" t="s">
        <v>175</v>
      </c>
      <c r="T13" s="81" t="s">
        <v>153</v>
      </c>
      <c r="U13" s="167"/>
      <c r="V13" s="167"/>
      <c r="W13" s="167"/>
      <c r="X13" s="82">
        <v>0</v>
      </c>
      <c r="Y13" s="82">
        <v>0</v>
      </c>
      <c r="Z13" s="82">
        <v>0</v>
      </c>
      <c r="AA13" s="81">
        <v>0</v>
      </c>
      <c r="AB13" s="81"/>
      <c r="AC13" s="167" t="s">
        <v>165</v>
      </c>
      <c r="AD13" s="167" t="s">
        <v>176</v>
      </c>
      <c r="AE13" s="106" t="s">
        <v>177</v>
      </c>
      <c r="AF13" s="83"/>
      <c r="AG13" s="84"/>
      <c r="AH13" s="84"/>
    </row>
    <row r="14" spans="1:35" s="85" customFormat="1" ht="15.75" customHeight="1" x14ac:dyDescent="0.25">
      <c r="A14" s="79" t="s">
        <v>214</v>
      </c>
      <c r="B14" s="106"/>
      <c r="C14" s="106" t="s">
        <v>215</v>
      </c>
      <c r="D14" s="80" t="s">
        <v>169</v>
      </c>
      <c r="E14" s="80" t="s">
        <v>216</v>
      </c>
      <c r="F14" s="80" t="s">
        <v>217</v>
      </c>
      <c r="G14" s="80" t="s">
        <v>143</v>
      </c>
      <c r="H14" s="106" t="s">
        <v>218</v>
      </c>
      <c r="I14" s="109" t="s">
        <v>219</v>
      </c>
      <c r="J14" s="106" t="s">
        <v>163</v>
      </c>
      <c r="K14" s="106"/>
      <c r="L14" s="80"/>
      <c r="M14" s="80"/>
      <c r="N14" s="80"/>
      <c r="O14" s="80"/>
      <c r="P14" s="109" t="s">
        <v>174</v>
      </c>
      <c r="Q14" s="80" t="s">
        <v>153</v>
      </c>
      <c r="R14" s="80" t="s">
        <v>152</v>
      </c>
      <c r="S14" s="106" t="s">
        <v>175</v>
      </c>
      <c r="T14" s="81" t="s">
        <v>153</v>
      </c>
      <c r="U14" s="167"/>
      <c r="V14" s="167"/>
      <c r="W14" s="167"/>
      <c r="X14" s="82">
        <v>0</v>
      </c>
      <c r="Y14" s="82">
        <v>0</v>
      </c>
      <c r="Z14" s="82">
        <v>0</v>
      </c>
      <c r="AA14" s="81">
        <v>0</v>
      </c>
      <c r="AB14" s="81"/>
      <c r="AC14" s="167" t="s">
        <v>165</v>
      </c>
      <c r="AD14" s="167" t="s">
        <v>176</v>
      </c>
      <c r="AE14" s="106" t="s">
        <v>177</v>
      </c>
      <c r="AF14" s="83"/>
      <c r="AG14" s="84"/>
      <c r="AH14" s="84"/>
    </row>
    <row r="15" spans="1:35" s="85" customFormat="1" ht="15.75" customHeight="1" x14ac:dyDescent="0.25">
      <c r="A15" s="79" t="s">
        <v>220</v>
      </c>
      <c r="B15" s="106"/>
      <c r="C15" s="106" t="s">
        <v>221</v>
      </c>
      <c r="D15" s="80" t="s">
        <v>222</v>
      </c>
      <c r="E15" s="80" t="s">
        <v>223</v>
      </c>
      <c r="F15" s="80" t="s">
        <v>224</v>
      </c>
      <c r="G15" s="80" t="s">
        <v>143</v>
      </c>
      <c r="H15" s="106" t="s">
        <v>225</v>
      </c>
      <c r="I15" s="109" t="s">
        <v>226</v>
      </c>
      <c r="J15" s="106" t="s">
        <v>148</v>
      </c>
      <c r="K15" s="106" t="s">
        <v>227</v>
      </c>
      <c r="L15" s="80"/>
      <c r="M15" s="80"/>
      <c r="N15" s="80"/>
      <c r="O15" s="80"/>
      <c r="P15" s="109" t="s">
        <v>228</v>
      </c>
      <c r="Q15" s="80" t="s">
        <v>153</v>
      </c>
      <c r="R15" s="80" t="s">
        <v>152</v>
      </c>
      <c r="S15" s="106" t="s">
        <v>153</v>
      </c>
      <c r="T15" s="81" t="s">
        <v>153</v>
      </c>
      <c r="U15" s="167"/>
      <c r="V15" s="167"/>
      <c r="W15" s="167"/>
      <c r="X15" s="82">
        <v>0</v>
      </c>
      <c r="Y15" s="82">
        <v>0</v>
      </c>
      <c r="Z15" s="82">
        <v>0</v>
      </c>
      <c r="AA15" s="81">
        <v>0</v>
      </c>
      <c r="AB15" s="81"/>
      <c r="AC15" s="167" t="s">
        <v>165</v>
      </c>
      <c r="AD15" s="167" t="s">
        <v>229</v>
      </c>
      <c r="AE15" s="106" t="s">
        <v>154</v>
      </c>
      <c r="AF15" s="83"/>
      <c r="AG15" s="84"/>
      <c r="AH15" s="84"/>
    </row>
    <row r="16" spans="1:35" s="85" customFormat="1" ht="15.75" customHeight="1" x14ac:dyDescent="0.25">
      <c r="A16" s="79" t="s">
        <v>230</v>
      </c>
      <c r="B16" s="106"/>
      <c r="C16" s="106" t="s">
        <v>231</v>
      </c>
      <c r="D16" s="80" t="s">
        <v>232</v>
      </c>
      <c r="E16" s="80" t="s">
        <v>233</v>
      </c>
      <c r="F16" s="80" t="s">
        <v>234</v>
      </c>
      <c r="G16" s="80" t="s">
        <v>143</v>
      </c>
      <c r="H16" s="106" t="s">
        <v>235</v>
      </c>
      <c r="I16" s="109" t="s">
        <v>162</v>
      </c>
      <c r="J16" s="106" t="s">
        <v>163</v>
      </c>
      <c r="K16" s="106"/>
      <c r="L16" s="80"/>
      <c r="M16" s="80"/>
      <c r="N16" s="80"/>
      <c r="O16" s="80"/>
      <c r="P16" s="109" t="s">
        <v>228</v>
      </c>
      <c r="Q16" s="80" t="s">
        <v>153</v>
      </c>
      <c r="R16" s="80" t="s">
        <v>152</v>
      </c>
      <c r="S16" s="106" t="s">
        <v>153</v>
      </c>
      <c r="T16" s="81" t="s">
        <v>153</v>
      </c>
      <c r="U16" s="167"/>
      <c r="V16" s="167"/>
      <c r="W16" s="167"/>
      <c r="X16" s="82">
        <v>0</v>
      </c>
      <c r="Y16" s="82">
        <v>0</v>
      </c>
      <c r="Z16" s="82">
        <v>0</v>
      </c>
      <c r="AA16" s="81">
        <v>0</v>
      </c>
      <c r="AB16" s="81"/>
      <c r="AC16" s="167" t="s">
        <v>165</v>
      </c>
      <c r="AD16" s="167" t="s">
        <v>236</v>
      </c>
      <c r="AE16" s="106" t="s">
        <v>154</v>
      </c>
      <c r="AF16" s="83"/>
      <c r="AG16" s="84"/>
      <c r="AH16" s="84"/>
    </row>
    <row r="17" spans="1:35" s="85" customFormat="1" ht="15.75" customHeight="1" x14ac:dyDescent="0.25">
      <c r="A17" s="79" t="s">
        <v>237</v>
      </c>
      <c r="B17" s="106"/>
      <c r="C17" s="106" t="s">
        <v>238</v>
      </c>
      <c r="D17" s="80" t="s">
        <v>169</v>
      </c>
      <c r="E17" s="80" t="s">
        <v>239</v>
      </c>
      <c r="F17" s="80" t="s">
        <v>240</v>
      </c>
      <c r="G17" s="80" t="s">
        <v>143</v>
      </c>
      <c r="H17" s="106" t="s">
        <v>241</v>
      </c>
      <c r="I17" s="109" t="s">
        <v>242</v>
      </c>
      <c r="J17" s="106" t="s">
        <v>163</v>
      </c>
      <c r="K17" s="106"/>
      <c r="L17" s="80"/>
      <c r="M17" s="80"/>
      <c r="N17" s="80"/>
      <c r="O17" s="80"/>
      <c r="P17" s="109" t="s">
        <v>243</v>
      </c>
      <c r="Q17" s="80" t="s">
        <v>153</v>
      </c>
      <c r="R17" s="80" t="s">
        <v>152</v>
      </c>
      <c r="S17" s="106" t="s">
        <v>175</v>
      </c>
      <c r="T17" s="81" t="s">
        <v>153</v>
      </c>
      <c r="U17" s="167"/>
      <c r="V17" s="167"/>
      <c r="W17" s="167"/>
      <c r="X17" s="82">
        <v>0</v>
      </c>
      <c r="Y17" s="82">
        <v>0</v>
      </c>
      <c r="Z17" s="82">
        <v>0</v>
      </c>
      <c r="AA17" s="81">
        <v>0</v>
      </c>
      <c r="AB17" s="81"/>
      <c r="AC17" s="167" t="s">
        <v>165</v>
      </c>
      <c r="AD17" s="167" t="s">
        <v>176</v>
      </c>
      <c r="AE17" s="106" t="s">
        <v>177</v>
      </c>
      <c r="AF17" s="83"/>
      <c r="AG17" s="84"/>
      <c r="AH17" s="84"/>
    </row>
    <row r="18" spans="1:35" s="85" customFormat="1" ht="15.75" customHeight="1" x14ac:dyDescent="0.25">
      <c r="A18" s="79" t="s">
        <v>244</v>
      </c>
      <c r="B18" s="106"/>
      <c r="C18" s="106" t="s">
        <v>245</v>
      </c>
      <c r="D18" s="80" t="s">
        <v>158</v>
      </c>
      <c r="E18" s="80" t="s">
        <v>246</v>
      </c>
      <c r="F18" s="80" t="s">
        <v>247</v>
      </c>
      <c r="G18" s="80" t="s">
        <v>143</v>
      </c>
      <c r="H18" s="106" t="s">
        <v>248</v>
      </c>
      <c r="I18" s="109" t="s">
        <v>249</v>
      </c>
      <c r="J18" s="106" t="s">
        <v>163</v>
      </c>
      <c r="K18" s="106"/>
      <c r="L18" s="80"/>
      <c r="M18" s="80"/>
      <c r="N18" s="80"/>
      <c r="O18" s="80"/>
      <c r="P18" s="109" t="s">
        <v>250</v>
      </c>
      <c r="Q18" s="80" t="s">
        <v>153</v>
      </c>
      <c r="R18" s="80" t="s">
        <v>152</v>
      </c>
      <c r="S18" s="106" t="s">
        <v>153</v>
      </c>
      <c r="T18" s="81" t="s">
        <v>153</v>
      </c>
      <c r="U18" s="167"/>
      <c r="V18" s="167"/>
      <c r="W18" s="167"/>
      <c r="X18" s="82">
        <v>0</v>
      </c>
      <c r="Y18" s="82">
        <v>0</v>
      </c>
      <c r="Z18" s="82">
        <v>0</v>
      </c>
      <c r="AA18" s="81">
        <v>0</v>
      </c>
      <c r="AB18" s="81"/>
      <c r="AC18" s="167" t="s">
        <v>165</v>
      </c>
      <c r="AD18" s="167" t="s">
        <v>166</v>
      </c>
      <c r="AE18" s="106" t="s">
        <v>154</v>
      </c>
      <c r="AF18" s="83"/>
      <c r="AG18" s="84"/>
      <c r="AH18" s="84"/>
    </row>
    <row r="19" spans="1:35" s="85" customFormat="1" ht="15.75" customHeight="1" x14ac:dyDescent="0.25">
      <c r="A19" s="79" t="s">
        <v>251</v>
      </c>
      <c r="B19" s="106"/>
      <c r="C19" s="106" t="s">
        <v>252</v>
      </c>
      <c r="D19" s="80" t="s">
        <v>253</v>
      </c>
      <c r="E19" s="80" t="s">
        <v>254</v>
      </c>
      <c r="F19" s="80" t="s">
        <v>255</v>
      </c>
      <c r="G19" s="80" t="s">
        <v>143</v>
      </c>
      <c r="H19" s="106" t="s">
        <v>256</v>
      </c>
      <c r="I19" s="109" t="s">
        <v>257</v>
      </c>
      <c r="J19" s="106" t="s">
        <v>163</v>
      </c>
      <c r="K19" s="106"/>
      <c r="L19" s="80"/>
      <c r="M19" s="80"/>
      <c r="N19" s="80"/>
      <c r="O19" s="80"/>
      <c r="P19" s="109" t="s">
        <v>258</v>
      </c>
      <c r="Q19" s="80" t="s">
        <v>153</v>
      </c>
      <c r="R19" s="80" t="s">
        <v>152</v>
      </c>
      <c r="S19" s="106" t="s">
        <v>153</v>
      </c>
      <c r="T19" s="81" t="s">
        <v>153</v>
      </c>
      <c r="U19" s="167"/>
      <c r="V19" s="167"/>
      <c r="W19" s="167"/>
      <c r="X19" s="82">
        <v>0</v>
      </c>
      <c r="Y19" s="82">
        <v>0</v>
      </c>
      <c r="Z19" s="82">
        <v>0</v>
      </c>
      <c r="AA19" s="81">
        <v>0</v>
      </c>
      <c r="AB19" s="81"/>
      <c r="AC19" s="167" t="s">
        <v>165</v>
      </c>
      <c r="AD19" s="167" t="s">
        <v>259</v>
      </c>
      <c r="AE19" s="106" t="s">
        <v>154</v>
      </c>
      <c r="AF19" s="83"/>
      <c r="AG19" s="84"/>
      <c r="AH19" s="84"/>
    </row>
    <row r="20" spans="1:35" s="85" customFormat="1" ht="15.75" customHeight="1" x14ac:dyDescent="0.25">
      <c r="A20" s="79" t="s">
        <v>260</v>
      </c>
      <c r="B20" s="106"/>
      <c r="C20" s="106" t="s">
        <v>261</v>
      </c>
      <c r="D20" s="80" t="s">
        <v>222</v>
      </c>
      <c r="E20" s="80" t="s">
        <v>262</v>
      </c>
      <c r="F20" s="80" t="s">
        <v>263</v>
      </c>
      <c r="G20" s="80" t="s">
        <v>143</v>
      </c>
      <c r="H20" s="106" t="s">
        <v>264</v>
      </c>
      <c r="I20" s="109" t="s">
        <v>265</v>
      </c>
      <c r="J20" s="106" t="s">
        <v>148</v>
      </c>
      <c r="K20" s="106"/>
      <c r="L20" s="80"/>
      <c r="M20" s="80"/>
      <c r="N20" s="80"/>
      <c r="O20" s="80"/>
      <c r="P20" s="109" t="s">
        <v>266</v>
      </c>
      <c r="Q20" s="80" t="s">
        <v>153</v>
      </c>
      <c r="R20" s="80" t="s">
        <v>152</v>
      </c>
      <c r="S20" s="106" t="s">
        <v>153</v>
      </c>
      <c r="T20" s="81" t="s">
        <v>153</v>
      </c>
      <c r="U20" s="167"/>
      <c r="V20" s="167"/>
      <c r="W20" s="167"/>
      <c r="X20" s="82">
        <v>0</v>
      </c>
      <c r="Y20" s="82">
        <v>0</v>
      </c>
      <c r="Z20" s="82">
        <v>0</v>
      </c>
      <c r="AA20" s="81">
        <v>0</v>
      </c>
      <c r="AB20" s="81"/>
      <c r="AC20" s="167" t="s">
        <v>165</v>
      </c>
      <c r="AD20" s="167" t="s">
        <v>229</v>
      </c>
      <c r="AE20" s="106" t="s">
        <v>154</v>
      </c>
      <c r="AF20" s="83"/>
      <c r="AG20" s="84"/>
      <c r="AH20" s="84"/>
    </row>
    <row r="21" spans="1:35" s="85" customFormat="1" ht="15.75" customHeight="1" x14ac:dyDescent="0.25">
      <c r="A21" s="79" t="s">
        <v>267</v>
      </c>
      <c r="B21" s="106"/>
      <c r="C21" s="106" t="s">
        <v>268</v>
      </c>
      <c r="D21" s="80" t="s">
        <v>169</v>
      </c>
      <c r="E21" s="80" t="s">
        <v>269</v>
      </c>
      <c r="F21" s="80" t="s">
        <v>270</v>
      </c>
      <c r="G21" s="80" t="s">
        <v>143</v>
      </c>
      <c r="H21" s="106" t="s">
        <v>271</v>
      </c>
      <c r="I21" s="109" t="s">
        <v>272</v>
      </c>
      <c r="J21" s="106" t="s">
        <v>163</v>
      </c>
      <c r="K21" s="106"/>
      <c r="L21" s="80"/>
      <c r="M21" s="80"/>
      <c r="N21" s="80"/>
      <c r="O21" s="80"/>
      <c r="P21" s="109" t="s">
        <v>273</v>
      </c>
      <c r="Q21" s="80" t="s">
        <v>153</v>
      </c>
      <c r="R21" s="80" t="s">
        <v>152</v>
      </c>
      <c r="S21" s="106" t="s">
        <v>175</v>
      </c>
      <c r="T21" s="81" t="s">
        <v>153</v>
      </c>
      <c r="U21" s="167"/>
      <c r="V21" s="167"/>
      <c r="W21" s="167"/>
      <c r="X21" s="82">
        <v>0</v>
      </c>
      <c r="Y21" s="82">
        <v>0</v>
      </c>
      <c r="Z21" s="82">
        <v>0</v>
      </c>
      <c r="AA21" s="81">
        <v>0</v>
      </c>
      <c r="AB21" s="81"/>
      <c r="AC21" s="167" t="s">
        <v>165</v>
      </c>
      <c r="AD21" s="167" t="s">
        <v>176</v>
      </c>
      <c r="AE21" s="106" t="s">
        <v>177</v>
      </c>
      <c r="AF21" s="83"/>
      <c r="AG21" s="84"/>
      <c r="AH21" s="84"/>
    </row>
    <row r="22" spans="1:35" s="85" customFormat="1" ht="15.75" customHeight="1" x14ac:dyDescent="0.25">
      <c r="A22" s="79" t="s">
        <v>274</v>
      </c>
      <c r="B22" s="106"/>
      <c r="C22" s="106" t="s">
        <v>275</v>
      </c>
      <c r="D22" s="80" t="s">
        <v>222</v>
      </c>
      <c r="E22" s="80" t="s">
        <v>276</v>
      </c>
      <c r="F22" s="80" t="s">
        <v>277</v>
      </c>
      <c r="G22" s="80" t="s">
        <v>143</v>
      </c>
      <c r="H22" s="106" t="s">
        <v>278</v>
      </c>
      <c r="I22" s="109" t="s">
        <v>279</v>
      </c>
      <c r="J22" s="106" t="s">
        <v>280</v>
      </c>
      <c r="K22" s="106">
        <v>1091282</v>
      </c>
      <c r="L22" s="80"/>
      <c r="M22" s="80"/>
      <c r="N22" s="80"/>
      <c r="O22" s="80"/>
      <c r="P22" s="109" t="s">
        <v>242</v>
      </c>
      <c r="Q22" s="80" t="s">
        <v>153</v>
      </c>
      <c r="R22" s="80" t="s">
        <v>152</v>
      </c>
      <c r="S22" s="106" t="s">
        <v>153</v>
      </c>
      <c r="T22" s="81" t="s">
        <v>153</v>
      </c>
      <c r="U22" s="167"/>
      <c r="V22" s="167"/>
      <c r="W22" s="167"/>
      <c r="X22" s="82">
        <v>0</v>
      </c>
      <c r="Y22" s="82">
        <v>0</v>
      </c>
      <c r="Z22" s="82">
        <v>0</v>
      </c>
      <c r="AA22" s="81">
        <v>0</v>
      </c>
      <c r="AB22" s="81"/>
      <c r="AC22" s="167" t="s">
        <v>165</v>
      </c>
      <c r="AD22" s="167" t="s">
        <v>229</v>
      </c>
      <c r="AE22" s="106" t="s">
        <v>154</v>
      </c>
      <c r="AF22" s="83"/>
      <c r="AG22" s="84"/>
      <c r="AH22" s="84"/>
    </row>
    <row r="23" spans="1:35" s="85" customFormat="1" ht="15.75" customHeight="1" x14ac:dyDescent="0.25">
      <c r="A23" s="296" t="s">
        <v>281</v>
      </c>
      <c r="B23" s="106"/>
      <c r="C23" s="106" t="s">
        <v>282</v>
      </c>
      <c r="D23" s="84" t="s">
        <v>232</v>
      </c>
      <c r="E23" s="84" t="s">
        <v>283</v>
      </c>
      <c r="F23" s="84" t="s">
        <v>284</v>
      </c>
      <c r="G23" s="84" t="s">
        <v>143</v>
      </c>
      <c r="H23" s="106" t="s">
        <v>285</v>
      </c>
      <c r="I23" s="109" t="s">
        <v>286</v>
      </c>
      <c r="J23" s="106" t="s">
        <v>163</v>
      </c>
      <c r="K23" s="106"/>
      <c r="L23" s="84"/>
      <c r="M23" s="84"/>
      <c r="N23" s="84"/>
      <c r="O23" s="84"/>
      <c r="P23" s="109" t="s">
        <v>287</v>
      </c>
      <c r="Q23" s="84" t="s">
        <v>153</v>
      </c>
      <c r="R23" s="84" t="s">
        <v>152</v>
      </c>
      <c r="S23" s="109" t="s">
        <v>153</v>
      </c>
      <c r="T23" s="81" t="s">
        <v>153</v>
      </c>
      <c r="U23" s="167"/>
      <c r="V23" s="167"/>
      <c r="W23" s="167"/>
      <c r="X23" s="82">
        <v>0</v>
      </c>
      <c r="Y23" s="82">
        <v>0</v>
      </c>
      <c r="Z23" s="82">
        <v>0</v>
      </c>
      <c r="AA23" s="81">
        <v>0</v>
      </c>
      <c r="AB23" s="81"/>
      <c r="AC23" s="167" t="s">
        <v>165</v>
      </c>
      <c r="AD23" s="167" t="s">
        <v>236</v>
      </c>
      <c r="AE23" s="106" t="s">
        <v>154</v>
      </c>
      <c r="AF23" s="83"/>
      <c r="AI23" s="90"/>
    </row>
    <row r="24" spans="1:35" ht="15.75" customHeight="1" x14ac:dyDescent="0.25">
      <c r="A24" s="297" t="s">
        <v>288</v>
      </c>
      <c r="B24" s="291"/>
      <c r="C24" s="291" t="s">
        <v>289</v>
      </c>
      <c r="D24" s="88" t="s">
        <v>169</v>
      </c>
      <c r="E24" s="88" t="s">
        <v>290</v>
      </c>
      <c r="F24" s="88" t="s">
        <v>291</v>
      </c>
      <c r="G24" s="88" t="s">
        <v>143</v>
      </c>
      <c r="H24" s="291" t="s">
        <v>292</v>
      </c>
      <c r="I24" s="292" t="s">
        <v>293</v>
      </c>
      <c r="J24" s="291" t="s">
        <v>163</v>
      </c>
      <c r="K24" s="291"/>
      <c r="L24" s="88"/>
      <c r="M24" s="88"/>
      <c r="N24" s="88"/>
      <c r="O24" s="88"/>
      <c r="P24" s="292" t="s">
        <v>294</v>
      </c>
      <c r="Q24" s="88" t="s">
        <v>153</v>
      </c>
      <c r="R24" s="88" t="s">
        <v>152</v>
      </c>
      <c r="S24" s="292" t="s">
        <v>175</v>
      </c>
      <c r="T24" s="293" t="s">
        <v>153</v>
      </c>
      <c r="U24" s="294"/>
      <c r="V24" s="294"/>
      <c r="W24" s="294"/>
      <c r="X24" s="82">
        <v>0</v>
      </c>
      <c r="Y24" s="82">
        <v>0</v>
      </c>
      <c r="Z24" s="82">
        <v>0</v>
      </c>
      <c r="AA24" s="81">
        <v>0</v>
      </c>
      <c r="AB24" s="293"/>
      <c r="AC24" s="167" t="s">
        <v>165</v>
      </c>
      <c r="AD24" s="294" t="s">
        <v>176</v>
      </c>
      <c r="AE24" s="106" t="s">
        <v>177</v>
      </c>
      <c r="AF24" s="295"/>
    </row>
    <row r="25" spans="1:35" ht="15.75" customHeight="1" x14ac:dyDescent="0.25">
      <c r="A25" s="297" t="s">
        <v>295</v>
      </c>
      <c r="B25" s="291"/>
      <c r="C25" s="291" t="s">
        <v>296</v>
      </c>
      <c r="D25" s="88" t="s">
        <v>169</v>
      </c>
      <c r="E25" s="88" t="s">
        <v>297</v>
      </c>
      <c r="F25" s="88" t="s">
        <v>298</v>
      </c>
      <c r="G25" s="88" t="s">
        <v>143</v>
      </c>
      <c r="H25" s="291" t="s">
        <v>299</v>
      </c>
      <c r="I25" s="292" t="s">
        <v>300</v>
      </c>
      <c r="J25" s="291" t="s">
        <v>163</v>
      </c>
      <c r="K25" s="291"/>
      <c r="L25" s="88"/>
      <c r="M25" s="88"/>
      <c r="N25" s="88"/>
      <c r="O25" s="88"/>
      <c r="P25" s="292" t="s">
        <v>301</v>
      </c>
      <c r="Q25" s="88" t="s">
        <v>153</v>
      </c>
      <c r="R25" s="88" t="s">
        <v>152</v>
      </c>
      <c r="S25" s="292" t="s">
        <v>175</v>
      </c>
      <c r="T25" s="293" t="s">
        <v>153</v>
      </c>
      <c r="U25" s="294"/>
      <c r="V25" s="294"/>
      <c r="W25" s="294"/>
      <c r="X25" s="82">
        <v>0</v>
      </c>
      <c r="Y25" s="82">
        <v>0</v>
      </c>
      <c r="Z25" s="82">
        <v>0</v>
      </c>
      <c r="AA25" s="81">
        <v>0</v>
      </c>
      <c r="AB25" s="293"/>
      <c r="AC25" s="167" t="s">
        <v>165</v>
      </c>
      <c r="AD25" s="294" t="s">
        <v>176</v>
      </c>
      <c r="AE25" s="106" t="s">
        <v>177</v>
      </c>
      <c r="AF25" s="295"/>
    </row>
    <row r="26" spans="1:35" ht="15.75" customHeight="1" x14ac:dyDescent="0.25">
      <c r="A26" s="297" t="s">
        <v>302</v>
      </c>
      <c r="B26" s="291"/>
      <c r="C26" s="291" t="s">
        <v>303</v>
      </c>
      <c r="D26" s="88" t="s">
        <v>232</v>
      </c>
      <c r="E26" s="88" t="s">
        <v>304</v>
      </c>
      <c r="F26" s="88" t="s">
        <v>305</v>
      </c>
      <c r="G26" s="88" t="s">
        <v>143</v>
      </c>
      <c r="H26" s="291" t="s">
        <v>306</v>
      </c>
      <c r="I26" s="292" t="s">
        <v>145</v>
      </c>
      <c r="J26" s="291" t="s">
        <v>148</v>
      </c>
      <c r="K26" s="291">
        <v>51768008</v>
      </c>
      <c r="L26" s="88" t="s">
        <v>148</v>
      </c>
      <c r="M26" s="88" t="s">
        <v>307</v>
      </c>
      <c r="N26" s="88" t="s">
        <v>148</v>
      </c>
      <c r="O26" s="88" t="s">
        <v>308</v>
      </c>
      <c r="P26" s="292" t="s">
        <v>309</v>
      </c>
      <c r="Q26" s="88" t="s">
        <v>153</v>
      </c>
      <c r="R26" s="88" t="s">
        <v>152</v>
      </c>
      <c r="S26" s="292" t="s">
        <v>153</v>
      </c>
      <c r="T26" s="293" t="s">
        <v>153</v>
      </c>
      <c r="U26" s="294"/>
      <c r="V26" s="294"/>
      <c r="W26" s="294"/>
      <c r="X26" s="82">
        <v>0</v>
      </c>
      <c r="Y26" s="82">
        <v>0</v>
      </c>
      <c r="Z26" s="82">
        <v>0</v>
      </c>
      <c r="AA26" s="81">
        <v>0</v>
      </c>
      <c r="AB26" s="293"/>
      <c r="AC26" s="167" t="s">
        <v>165</v>
      </c>
      <c r="AD26" s="294" t="s">
        <v>236</v>
      </c>
      <c r="AE26" s="291" t="s">
        <v>154</v>
      </c>
      <c r="AF26" s="295"/>
    </row>
    <row r="27" spans="1:35" ht="15.75" customHeight="1" x14ac:dyDescent="0.25">
      <c r="A27" s="297" t="s">
        <v>310</v>
      </c>
      <c r="B27" s="291"/>
      <c r="C27" s="291" t="s">
        <v>311</v>
      </c>
      <c r="D27" s="88" t="s">
        <v>312</v>
      </c>
      <c r="E27" s="88" t="s">
        <v>313</v>
      </c>
      <c r="F27" s="88" t="s">
        <v>314</v>
      </c>
      <c r="G27" s="88" t="s">
        <v>143</v>
      </c>
      <c r="H27" s="291" t="s">
        <v>315</v>
      </c>
      <c r="I27" s="292" t="s">
        <v>316</v>
      </c>
      <c r="J27" s="291" t="s">
        <v>163</v>
      </c>
      <c r="K27" s="291"/>
      <c r="L27" s="88"/>
      <c r="M27" s="88"/>
      <c r="N27" s="88"/>
      <c r="O27" s="88"/>
      <c r="P27" s="292" t="s">
        <v>317</v>
      </c>
      <c r="Q27" s="88" t="s">
        <v>153</v>
      </c>
      <c r="R27" s="88" t="s">
        <v>152</v>
      </c>
      <c r="S27" s="292" t="s">
        <v>153</v>
      </c>
      <c r="T27" s="293" t="s">
        <v>153</v>
      </c>
      <c r="U27" s="294"/>
      <c r="V27" s="294"/>
      <c r="W27" s="294"/>
      <c r="X27" s="82">
        <v>0</v>
      </c>
      <c r="Y27" s="82">
        <v>0</v>
      </c>
      <c r="Z27" s="82">
        <v>0</v>
      </c>
      <c r="AA27" s="81">
        <v>0</v>
      </c>
      <c r="AB27" s="293"/>
      <c r="AC27" s="167" t="s">
        <v>165</v>
      </c>
      <c r="AD27" s="294" t="s">
        <v>318</v>
      </c>
      <c r="AE27" s="291" t="s">
        <v>154</v>
      </c>
      <c r="AF27" s="295"/>
    </row>
    <row r="28" spans="1:35" ht="15.75" customHeight="1" x14ac:dyDescent="0.25">
      <c r="A28" s="297" t="s">
        <v>319</v>
      </c>
      <c r="B28" s="291"/>
      <c r="C28" s="291" t="s">
        <v>320</v>
      </c>
      <c r="D28" s="88" t="s">
        <v>169</v>
      </c>
      <c r="E28" s="88" t="s">
        <v>321</v>
      </c>
      <c r="F28" s="88" t="s">
        <v>322</v>
      </c>
      <c r="G28" s="88" t="s">
        <v>143</v>
      </c>
      <c r="H28" s="291" t="s">
        <v>323</v>
      </c>
      <c r="I28" s="292" t="s">
        <v>324</v>
      </c>
      <c r="J28" s="291" t="s">
        <v>148</v>
      </c>
      <c r="K28" s="291" t="s">
        <v>308</v>
      </c>
      <c r="L28" s="88" t="s">
        <v>148</v>
      </c>
      <c r="M28" s="88" t="s">
        <v>307</v>
      </c>
      <c r="N28" s="88" t="s">
        <v>148</v>
      </c>
      <c r="O28" s="88"/>
      <c r="P28" s="292" t="s">
        <v>325</v>
      </c>
      <c r="Q28" s="88" t="s">
        <v>153</v>
      </c>
      <c r="R28" s="88" t="s">
        <v>152</v>
      </c>
      <c r="S28" s="292" t="s">
        <v>175</v>
      </c>
      <c r="T28" s="293" t="s">
        <v>153</v>
      </c>
      <c r="U28" s="294"/>
      <c r="V28" s="294"/>
      <c r="W28" s="294"/>
      <c r="X28" s="82">
        <v>0</v>
      </c>
      <c r="Y28" s="82">
        <v>0</v>
      </c>
      <c r="Z28" s="82">
        <v>0</v>
      </c>
      <c r="AA28" s="81">
        <v>0</v>
      </c>
      <c r="AB28" s="293"/>
      <c r="AC28" s="167" t="s">
        <v>165</v>
      </c>
      <c r="AD28" s="294" t="s">
        <v>176</v>
      </c>
      <c r="AE28" s="106" t="s">
        <v>177</v>
      </c>
      <c r="AF28" s="295"/>
    </row>
    <row r="29" spans="1:35" ht="15.75" customHeight="1" x14ac:dyDescent="0.25">
      <c r="A29" s="297" t="s">
        <v>326</v>
      </c>
      <c r="B29" s="291"/>
      <c r="C29" s="291" t="s">
        <v>327</v>
      </c>
      <c r="D29" s="88" t="s">
        <v>232</v>
      </c>
      <c r="E29" s="88" t="s">
        <v>328</v>
      </c>
      <c r="F29" s="88" t="s">
        <v>329</v>
      </c>
      <c r="G29" s="88" t="s">
        <v>143</v>
      </c>
      <c r="H29" s="291" t="s">
        <v>330</v>
      </c>
      <c r="I29" s="292" t="s">
        <v>331</v>
      </c>
      <c r="J29" s="291" t="s">
        <v>148</v>
      </c>
      <c r="K29" s="291"/>
      <c r="L29" s="88"/>
      <c r="M29" s="88"/>
      <c r="N29" s="88"/>
      <c r="O29" s="88"/>
      <c r="P29" s="292" t="s">
        <v>332</v>
      </c>
      <c r="Q29" s="88" t="s">
        <v>153</v>
      </c>
      <c r="R29" s="88" t="s">
        <v>152</v>
      </c>
      <c r="S29" s="292" t="s">
        <v>153</v>
      </c>
      <c r="T29" s="293" t="s">
        <v>153</v>
      </c>
      <c r="U29" s="294"/>
      <c r="V29" s="294"/>
      <c r="W29" s="294"/>
      <c r="X29" s="82">
        <v>0</v>
      </c>
      <c r="Y29" s="82">
        <v>0</v>
      </c>
      <c r="Z29" s="82">
        <v>0</v>
      </c>
      <c r="AA29" s="81">
        <v>0</v>
      </c>
      <c r="AB29" s="293"/>
      <c r="AC29" s="167" t="s">
        <v>165</v>
      </c>
      <c r="AD29" s="294" t="s">
        <v>236</v>
      </c>
      <c r="AE29" s="291" t="s">
        <v>154</v>
      </c>
      <c r="AF29" s="295"/>
    </row>
    <row r="30" spans="1:35" ht="15.75" customHeight="1" x14ac:dyDescent="0.25">
      <c r="A30" s="297" t="s">
        <v>333</v>
      </c>
      <c r="B30" s="291"/>
      <c r="C30" s="291" t="s">
        <v>334</v>
      </c>
      <c r="D30" s="88" t="s">
        <v>169</v>
      </c>
      <c r="E30" s="88" t="s">
        <v>335</v>
      </c>
      <c r="F30" s="88" t="s">
        <v>336</v>
      </c>
      <c r="G30" s="88" t="s">
        <v>143</v>
      </c>
      <c r="H30" s="291" t="s">
        <v>337</v>
      </c>
      <c r="I30" s="292" t="s">
        <v>338</v>
      </c>
      <c r="J30" s="291" t="s">
        <v>163</v>
      </c>
      <c r="K30" s="291"/>
      <c r="L30" s="88"/>
      <c r="M30" s="88"/>
      <c r="N30" s="88"/>
      <c r="O30" s="88"/>
      <c r="P30" s="292" t="s">
        <v>339</v>
      </c>
      <c r="Q30" s="88" t="s">
        <v>153</v>
      </c>
      <c r="R30" s="88" t="s">
        <v>152</v>
      </c>
      <c r="S30" s="292" t="s">
        <v>175</v>
      </c>
      <c r="T30" s="293" t="s">
        <v>153</v>
      </c>
      <c r="U30" s="294"/>
      <c r="V30" s="294"/>
      <c r="W30" s="294"/>
      <c r="X30" s="82">
        <v>0</v>
      </c>
      <c r="Y30" s="82">
        <v>0</v>
      </c>
      <c r="Z30" s="82">
        <v>0</v>
      </c>
      <c r="AA30" s="81">
        <v>0</v>
      </c>
      <c r="AB30" s="293"/>
      <c r="AC30" s="167" t="s">
        <v>165</v>
      </c>
      <c r="AD30" s="294" t="s">
        <v>176</v>
      </c>
      <c r="AE30" s="106" t="s">
        <v>177</v>
      </c>
      <c r="AF30" s="295"/>
    </row>
    <row r="31" spans="1:35" ht="15.75" customHeight="1" x14ac:dyDescent="0.25">
      <c r="A31" s="297" t="s">
        <v>340</v>
      </c>
      <c r="B31" s="291"/>
      <c r="C31" s="291" t="s">
        <v>341</v>
      </c>
      <c r="D31" s="88" t="s">
        <v>222</v>
      </c>
      <c r="E31" s="88" t="s">
        <v>342</v>
      </c>
      <c r="F31" s="88" t="s">
        <v>343</v>
      </c>
      <c r="G31" s="88" t="s">
        <v>143</v>
      </c>
      <c r="H31" s="291" t="s">
        <v>344</v>
      </c>
      <c r="I31" s="292" t="s">
        <v>345</v>
      </c>
      <c r="J31" s="291" t="s">
        <v>346</v>
      </c>
      <c r="K31" s="291">
        <v>653729</v>
      </c>
      <c r="L31" s="88"/>
      <c r="M31" s="88"/>
      <c r="N31" s="88"/>
      <c r="O31" s="88"/>
      <c r="P31" s="292" t="s">
        <v>339</v>
      </c>
      <c r="Q31" s="88" t="s">
        <v>153</v>
      </c>
      <c r="R31" s="88" t="s">
        <v>152</v>
      </c>
      <c r="S31" s="292" t="s">
        <v>153</v>
      </c>
      <c r="T31" s="293" t="s">
        <v>153</v>
      </c>
      <c r="U31" s="294"/>
      <c r="V31" s="294"/>
      <c r="W31" s="294"/>
      <c r="X31" s="82">
        <v>0</v>
      </c>
      <c r="Y31" s="82">
        <v>0</v>
      </c>
      <c r="Z31" s="82">
        <v>0</v>
      </c>
      <c r="AA31" s="81">
        <v>0</v>
      </c>
      <c r="AB31" s="293"/>
      <c r="AC31" s="167" t="s">
        <v>165</v>
      </c>
      <c r="AD31" s="294" t="s">
        <v>229</v>
      </c>
      <c r="AE31" s="291" t="s">
        <v>347</v>
      </c>
      <c r="AF31" s="295"/>
    </row>
    <row r="32" spans="1:35" ht="15.75" customHeight="1" x14ac:dyDescent="0.25">
      <c r="A32" s="297" t="s">
        <v>348</v>
      </c>
      <c r="B32" s="291"/>
      <c r="C32" s="291" t="s">
        <v>349</v>
      </c>
      <c r="D32" s="88" t="s">
        <v>350</v>
      </c>
      <c r="E32" s="88" t="s">
        <v>351</v>
      </c>
      <c r="F32" s="88" t="s">
        <v>352</v>
      </c>
      <c r="G32" s="88" t="s">
        <v>143</v>
      </c>
      <c r="H32" s="291" t="s">
        <v>353</v>
      </c>
      <c r="I32" s="292" t="s">
        <v>354</v>
      </c>
      <c r="J32" s="291" t="s">
        <v>163</v>
      </c>
      <c r="K32" s="291"/>
      <c r="L32" s="88"/>
      <c r="M32" s="88"/>
      <c r="N32" s="88"/>
      <c r="O32" s="88"/>
      <c r="P32" s="292" t="s">
        <v>355</v>
      </c>
      <c r="Q32" s="88" t="s">
        <v>356</v>
      </c>
      <c r="R32" s="88" t="s">
        <v>152</v>
      </c>
      <c r="S32" s="292" t="s">
        <v>356</v>
      </c>
      <c r="T32" s="293" t="s">
        <v>153</v>
      </c>
      <c r="U32" s="294" t="s">
        <v>148</v>
      </c>
      <c r="V32" s="294"/>
      <c r="W32" s="294"/>
      <c r="X32" s="82">
        <v>0</v>
      </c>
      <c r="Y32" s="82">
        <v>0</v>
      </c>
      <c r="Z32" s="82">
        <v>0</v>
      </c>
      <c r="AA32" s="81">
        <v>0</v>
      </c>
      <c r="AB32" s="293"/>
      <c r="AC32" s="167"/>
      <c r="AD32" s="294"/>
      <c r="AE32" s="291" t="s">
        <v>154</v>
      </c>
      <c r="AF32" s="295" t="s">
        <v>357</v>
      </c>
    </row>
    <row r="33" spans="1:32" ht="15.75" customHeight="1" x14ac:dyDescent="0.25">
      <c r="A33" s="297" t="s">
        <v>358</v>
      </c>
      <c r="B33" s="291"/>
      <c r="C33" s="291" t="s">
        <v>359</v>
      </c>
      <c r="D33" s="88" t="s">
        <v>169</v>
      </c>
      <c r="E33" s="88" t="s">
        <v>360</v>
      </c>
      <c r="F33" s="88" t="s">
        <v>361</v>
      </c>
      <c r="G33" s="88" t="s">
        <v>143</v>
      </c>
      <c r="H33" s="291" t="s">
        <v>362</v>
      </c>
      <c r="I33" s="292" t="s">
        <v>363</v>
      </c>
      <c r="J33" s="291" t="s">
        <v>148</v>
      </c>
      <c r="K33" s="291"/>
      <c r="L33" s="88"/>
      <c r="M33" s="88"/>
      <c r="N33" s="88"/>
      <c r="O33" s="88"/>
      <c r="P33" s="292" t="s">
        <v>364</v>
      </c>
      <c r="Q33" s="88" t="s">
        <v>153</v>
      </c>
      <c r="R33" s="88" t="s">
        <v>152</v>
      </c>
      <c r="S33" s="292" t="s">
        <v>175</v>
      </c>
      <c r="T33" s="293" t="s">
        <v>153</v>
      </c>
      <c r="U33" s="294"/>
      <c r="V33" s="294"/>
      <c r="W33" s="294"/>
      <c r="X33" s="82">
        <v>0</v>
      </c>
      <c r="Y33" s="82">
        <v>0</v>
      </c>
      <c r="Z33" s="82">
        <v>0</v>
      </c>
      <c r="AA33" s="81">
        <v>0</v>
      </c>
      <c r="AB33" s="293"/>
      <c r="AC33" s="167" t="s">
        <v>165</v>
      </c>
      <c r="AD33" s="294" t="s">
        <v>176</v>
      </c>
      <c r="AE33" s="106" t="s">
        <v>177</v>
      </c>
      <c r="AF33" s="295"/>
    </row>
    <row r="34" spans="1:32" ht="15.75" customHeight="1" x14ac:dyDescent="0.25">
      <c r="A34" s="297" t="s">
        <v>365</v>
      </c>
      <c r="B34" s="291"/>
      <c r="C34" s="291" t="s">
        <v>366</v>
      </c>
      <c r="D34" s="88" t="s">
        <v>222</v>
      </c>
      <c r="E34" s="88" t="s">
        <v>367</v>
      </c>
      <c r="F34" s="88" t="s">
        <v>368</v>
      </c>
      <c r="G34" s="88" t="s">
        <v>143</v>
      </c>
      <c r="H34" s="291" t="s">
        <v>369</v>
      </c>
      <c r="I34" s="292" t="s">
        <v>370</v>
      </c>
      <c r="J34" s="291" t="s">
        <v>163</v>
      </c>
      <c r="K34" s="291"/>
      <c r="L34" s="88"/>
      <c r="M34" s="88"/>
      <c r="N34" s="88"/>
      <c r="O34" s="88"/>
      <c r="P34" s="292" t="s">
        <v>371</v>
      </c>
      <c r="Q34" s="88" t="s">
        <v>153</v>
      </c>
      <c r="R34" s="88" t="s">
        <v>152</v>
      </c>
      <c r="S34" s="292" t="s">
        <v>153</v>
      </c>
      <c r="T34" s="293" t="s">
        <v>153</v>
      </c>
      <c r="U34" s="294"/>
      <c r="V34" s="294"/>
      <c r="W34" s="294"/>
      <c r="X34" s="82">
        <v>0</v>
      </c>
      <c r="Y34" s="82">
        <v>0</v>
      </c>
      <c r="Z34" s="82">
        <v>0</v>
      </c>
      <c r="AA34" s="81">
        <v>0</v>
      </c>
      <c r="AB34" s="293"/>
      <c r="AC34" s="167" t="s">
        <v>165</v>
      </c>
      <c r="AD34" s="294" t="s">
        <v>229</v>
      </c>
      <c r="AE34" s="291" t="s">
        <v>347</v>
      </c>
      <c r="AF34" s="295"/>
    </row>
    <row r="35" spans="1:32" ht="15.75" customHeight="1" x14ac:dyDescent="0.25">
      <c r="A35" s="297" t="s">
        <v>372</v>
      </c>
      <c r="B35" s="291"/>
      <c r="C35" s="291" t="s">
        <v>373</v>
      </c>
      <c r="D35" s="88" t="s">
        <v>253</v>
      </c>
      <c r="E35" s="88" t="s">
        <v>374</v>
      </c>
      <c r="F35" s="88" t="s">
        <v>375</v>
      </c>
      <c r="G35" s="88" t="s">
        <v>143</v>
      </c>
      <c r="H35" s="291" t="s">
        <v>376</v>
      </c>
      <c r="I35" s="292" t="s">
        <v>316</v>
      </c>
      <c r="J35" s="291" t="s">
        <v>163</v>
      </c>
      <c r="K35" s="291"/>
      <c r="L35" s="88"/>
      <c r="M35" s="88"/>
      <c r="N35" s="88"/>
      <c r="O35" s="88"/>
      <c r="P35" s="292" t="s">
        <v>377</v>
      </c>
      <c r="Q35" s="88" t="s">
        <v>153</v>
      </c>
      <c r="R35" s="88" t="s">
        <v>152</v>
      </c>
      <c r="S35" s="292" t="s">
        <v>153</v>
      </c>
      <c r="T35" s="293" t="s">
        <v>153</v>
      </c>
      <c r="U35" s="294"/>
      <c r="V35" s="294"/>
      <c r="W35" s="294"/>
      <c r="X35" s="82">
        <v>0</v>
      </c>
      <c r="Y35" s="82">
        <v>0</v>
      </c>
      <c r="Z35" s="82">
        <v>0</v>
      </c>
      <c r="AA35" s="81">
        <v>0</v>
      </c>
      <c r="AB35" s="293"/>
      <c r="AC35" s="167" t="s">
        <v>165</v>
      </c>
      <c r="AD35" s="294" t="s">
        <v>259</v>
      </c>
      <c r="AE35" s="291" t="s">
        <v>154</v>
      </c>
      <c r="AF35" s="295"/>
    </row>
    <row r="36" spans="1:32" ht="15.75" customHeight="1" x14ac:dyDescent="0.25">
      <c r="A36" s="297" t="s">
        <v>378</v>
      </c>
      <c r="B36" s="291"/>
      <c r="C36" s="291" t="s">
        <v>379</v>
      </c>
      <c r="D36" s="88" t="s">
        <v>169</v>
      </c>
      <c r="E36" s="88" t="s">
        <v>380</v>
      </c>
      <c r="F36" s="88" t="s">
        <v>381</v>
      </c>
      <c r="G36" s="88" t="s">
        <v>143</v>
      </c>
      <c r="H36" s="291" t="s">
        <v>382</v>
      </c>
      <c r="I36" s="292" t="s">
        <v>383</v>
      </c>
      <c r="J36" s="291" t="s">
        <v>163</v>
      </c>
      <c r="K36" s="291"/>
      <c r="L36" s="88"/>
      <c r="M36" s="88"/>
      <c r="N36" s="88"/>
      <c r="O36" s="88"/>
      <c r="P36" s="292" t="s">
        <v>370</v>
      </c>
      <c r="Q36" s="88" t="s">
        <v>153</v>
      </c>
      <c r="R36" s="88" t="s">
        <v>152</v>
      </c>
      <c r="S36" s="292" t="s">
        <v>175</v>
      </c>
      <c r="T36" s="293" t="s">
        <v>153</v>
      </c>
      <c r="U36" s="294"/>
      <c r="V36" s="294"/>
      <c r="W36" s="294"/>
      <c r="X36" s="82">
        <v>0</v>
      </c>
      <c r="Y36" s="82">
        <v>0</v>
      </c>
      <c r="Z36" s="82">
        <v>0</v>
      </c>
      <c r="AA36" s="81">
        <v>0</v>
      </c>
      <c r="AB36" s="293"/>
      <c r="AC36" s="167" t="s">
        <v>165</v>
      </c>
      <c r="AD36" s="294" t="s">
        <v>176</v>
      </c>
      <c r="AE36" s="106" t="s">
        <v>177</v>
      </c>
      <c r="AF36" s="295"/>
    </row>
    <row r="37" spans="1:32" ht="15.75" customHeight="1" x14ac:dyDescent="0.25">
      <c r="A37" s="297" t="s">
        <v>384</v>
      </c>
      <c r="B37" s="291"/>
      <c r="C37" s="291" t="s">
        <v>385</v>
      </c>
      <c r="D37" s="88" t="s">
        <v>169</v>
      </c>
      <c r="E37" s="88" t="s">
        <v>386</v>
      </c>
      <c r="F37" s="88" t="s">
        <v>387</v>
      </c>
      <c r="G37" s="88" t="s">
        <v>143</v>
      </c>
      <c r="H37" s="291" t="s">
        <v>388</v>
      </c>
      <c r="I37" s="292" t="s">
        <v>389</v>
      </c>
      <c r="J37" s="291" t="s">
        <v>148</v>
      </c>
      <c r="K37" s="291">
        <v>51768008</v>
      </c>
      <c r="L37" s="88" t="s">
        <v>148</v>
      </c>
      <c r="M37" s="88" t="s">
        <v>390</v>
      </c>
      <c r="N37" s="88" t="s">
        <v>148</v>
      </c>
      <c r="O37" s="88" t="s">
        <v>391</v>
      </c>
      <c r="P37" s="292" t="s">
        <v>370</v>
      </c>
      <c r="Q37" s="88" t="s">
        <v>153</v>
      </c>
      <c r="R37" s="88" t="s">
        <v>152</v>
      </c>
      <c r="S37" s="292" t="s">
        <v>175</v>
      </c>
      <c r="T37" s="293" t="s">
        <v>153</v>
      </c>
      <c r="U37" s="294"/>
      <c r="V37" s="294"/>
      <c r="W37" s="294"/>
      <c r="X37" s="82">
        <v>0</v>
      </c>
      <c r="Y37" s="82">
        <v>0</v>
      </c>
      <c r="Z37" s="82">
        <v>0</v>
      </c>
      <c r="AA37" s="81">
        <v>0</v>
      </c>
      <c r="AB37" s="293"/>
      <c r="AC37" s="167" t="s">
        <v>165</v>
      </c>
      <c r="AD37" s="294" t="s">
        <v>176</v>
      </c>
      <c r="AE37" s="106" t="s">
        <v>177</v>
      </c>
      <c r="AF37" s="295"/>
    </row>
    <row r="38" spans="1:32" ht="15.75" customHeight="1" x14ac:dyDescent="0.25">
      <c r="A38" s="297" t="s">
        <v>392</v>
      </c>
      <c r="B38" s="291"/>
      <c r="C38" s="291" t="s">
        <v>393</v>
      </c>
      <c r="D38" s="88" t="s">
        <v>169</v>
      </c>
      <c r="E38" s="88" t="s">
        <v>321</v>
      </c>
      <c r="F38" s="88" t="s">
        <v>322</v>
      </c>
      <c r="G38" s="88" t="s">
        <v>143</v>
      </c>
      <c r="H38" s="291" t="s">
        <v>394</v>
      </c>
      <c r="I38" s="292" t="s">
        <v>395</v>
      </c>
      <c r="J38" s="291" t="s">
        <v>148</v>
      </c>
      <c r="K38" s="291" t="s">
        <v>390</v>
      </c>
      <c r="L38" s="88" t="s">
        <v>148</v>
      </c>
      <c r="M38" s="88"/>
      <c r="N38" s="88"/>
      <c r="O38" s="88"/>
      <c r="P38" s="292" t="s">
        <v>396</v>
      </c>
      <c r="Q38" s="88" t="s">
        <v>153</v>
      </c>
      <c r="R38" s="88" t="s">
        <v>152</v>
      </c>
      <c r="S38" s="292" t="s">
        <v>175</v>
      </c>
      <c r="T38" s="293" t="s">
        <v>153</v>
      </c>
      <c r="U38" s="294"/>
      <c r="V38" s="294"/>
      <c r="W38" s="294"/>
      <c r="X38" s="82">
        <v>0</v>
      </c>
      <c r="Y38" s="82">
        <v>0</v>
      </c>
      <c r="Z38" s="82">
        <v>0</v>
      </c>
      <c r="AA38" s="81">
        <v>0</v>
      </c>
      <c r="AB38" s="293"/>
      <c r="AC38" s="167" t="s">
        <v>165</v>
      </c>
      <c r="AD38" s="294" t="s">
        <v>176</v>
      </c>
      <c r="AE38" s="106" t="s">
        <v>177</v>
      </c>
      <c r="AF38" s="295"/>
    </row>
    <row r="39" spans="1:32" ht="15.75" customHeight="1" x14ac:dyDescent="0.25">
      <c r="A39" s="297" t="s">
        <v>397</v>
      </c>
      <c r="B39" s="291"/>
      <c r="C39" s="291" t="s">
        <v>398</v>
      </c>
      <c r="D39" s="88" t="s">
        <v>253</v>
      </c>
      <c r="E39" s="88" t="s">
        <v>399</v>
      </c>
      <c r="F39" s="88" t="s">
        <v>400</v>
      </c>
      <c r="G39" s="88" t="s">
        <v>143</v>
      </c>
      <c r="H39" s="291" t="s">
        <v>401</v>
      </c>
      <c r="I39" s="292" t="s">
        <v>402</v>
      </c>
      <c r="J39" s="291" t="s">
        <v>163</v>
      </c>
      <c r="K39" s="291"/>
      <c r="L39" s="88"/>
      <c r="M39" s="88"/>
      <c r="N39" s="88"/>
      <c r="O39" s="88"/>
      <c r="P39" s="292" t="s">
        <v>403</v>
      </c>
      <c r="Q39" s="88" t="s">
        <v>153</v>
      </c>
      <c r="R39" s="88" t="s">
        <v>152</v>
      </c>
      <c r="S39" s="292" t="s">
        <v>153</v>
      </c>
      <c r="T39" s="293" t="s">
        <v>153</v>
      </c>
      <c r="U39" s="294"/>
      <c r="V39" s="294"/>
      <c r="W39" s="294"/>
      <c r="X39" s="82">
        <v>0</v>
      </c>
      <c r="Y39" s="82">
        <v>0</v>
      </c>
      <c r="Z39" s="82">
        <v>0</v>
      </c>
      <c r="AA39" s="81">
        <v>0</v>
      </c>
      <c r="AB39" s="293"/>
      <c r="AC39" s="167" t="s">
        <v>165</v>
      </c>
      <c r="AD39" s="294" t="s">
        <v>259</v>
      </c>
      <c r="AE39" s="291" t="s">
        <v>154</v>
      </c>
      <c r="AF39" s="295"/>
    </row>
    <row r="40" spans="1:32" ht="15.75" customHeight="1" x14ac:dyDescent="0.25">
      <c r="A40" s="297" t="s">
        <v>404</v>
      </c>
      <c r="B40" s="291"/>
      <c r="C40" s="291" t="s">
        <v>405</v>
      </c>
      <c r="D40" s="88" t="s">
        <v>232</v>
      </c>
      <c r="E40" s="88" t="s">
        <v>406</v>
      </c>
      <c r="F40" s="88" t="s">
        <v>407</v>
      </c>
      <c r="G40" s="88" t="s">
        <v>143</v>
      </c>
      <c r="H40" s="291" t="s">
        <v>408</v>
      </c>
      <c r="I40" s="292" t="s">
        <v>409</v>
      </c>
      <c r="J40" s="291" t="s">
        <v>346</v>
      </c>
      <c r="K40" s="291">
        <v>952071</v>
      </c>
      <c r="L40" s="88" t="s">
        <v>346</v>
      </c>
      <c r="M40" s="88">
        <v>826093</v>
      </c>
      <c r="N40" s="88"/>
      <c r="O40" s="88"/>
      <c r="P40" s="292" t="s">
        <v>363</v>
      </c>
      <c r="Q40" s="88" t="s">
        <v>153</v>
      </c>
      <c r="R40" s="88" t="s">
        <v>152</v>
      </c>
      <c r="S40" s="292" t="s">
        <v>153</v>
      </c>
      <c r="T40" s="293" t="s">
        <v>153</v>
      </c>
      <c r="U40" s="294"/>
      <c r="V40" s="294"/>
      <c r="W40" s="294"/>
      <c r="X40" s="82">
        <v>0</v>
      </c>
      <c r="Y40" s="82">
        <v>0</v>
      </c>
      <c r="Z40" s="82">
        <v>0</v>
      </c>
      <c r="AA40" s="81">
        <v>0</v>
      </c>
      <c r="AB40" s="293"/>
      <c r="AC40" s="167" t="s">
        <v>165</v>
      </c>
      <c r="AD40" s="294" t="s">
        <v>236</v>
      </c>
      <c r="AE40" s="291" t="s">
        <v>154</v>
      </c>
      <c r="AF40" s="295"/>
    </row>
    <row r="41" spans="1:32" ht="15.75" customHeight="1" x14ac:dyDescent="0.25">
      <c r="A41" s="297" t="s">
        <v>410</v>
      </c>
      <c r="B41" s="291"/>
      <c r="C41" s="291" t="s">
        <v>411</v>
      </c>
      <c r="D41" s="88" t="s">
        <v>169</v>
      </c>
      <c r="E41" s="88" t="s">
        <v>412</v>
      </c>
      <c r="F41" s="88" t="s">
        <v>413</v>
      </c>
      <c r="G41" s="88" t="s">
        <v>143</v>
      </c>
      <c r="H41" s="291" t="s">
        <v>414</v>
      </c>
      <c r="I41" s="292" t="s">
        <v>415</v>
      </c>
      <c r="J41" s="291" t="s">
        <v>163</v>
      </c>
      <c r="K41" s="291"/>
      <c r="L41" s="88"/>
      <c r="M41" s="88"/>
      <c r="N41" s="88"/>
      <c r="O41" s="88"/>
      <c r="P41" s="292" t="s">
        <v>416</v>
      </c>
      <c r="Q41" s="88" t="s">
        <v>153</v>
      </c>
      <c r="R41" s="88" t="s">
        <v>152</v>
      </c>
      <c r="S41" s="292" t="s">
        <v>175</v>
      </c>
      <c r="T41" s="293" t="s">
        <v>153</v>
      </c>
      <c r="U41" s="294"/>
      <c r="V41" s="294"/>
      <c r="W41" s="294"/>
      <c r="X41" s="82">
        <v>0</v>
      </c>
      <c r="Y41" s="82">
        <v>0</v>
      </c>
      <c r="Z41" s="82">
        <v>0</v>
      </c>
      <c r="AA41" s="81">
        <v>0</v>
      </c>
      <c r="AB41" s="293"/>
      <c r="AC41" s="167" t="s">
        <v>165</v>
      </c>
      <c r="AD41" s="294" t="s">
        <v>176</v>
      </c>
      <c r="AE41" s="106" t="s">
        <v>177</v>
      </c>
      <c r="AF41" s="295"/>
    </row>
    <row r="42" spans="1:32" ht="15.75" customHeight="1" x14ac:dyDescent="0.25">
      <c r="A42" s="297" t="s">
        <v>417</v>
      </c>
      <c r="B42" s="291"/>
      <c r="C42" s="291" t="s">
        <v>418</v>
      </c>
      <c r="D42" s="88" t="s">
        <v>169</v>
      </c>
      <c r="E42" s="88" t="s">
        <v>419</v>
      </c>
      <c r="F42" s="88" t="s">
        <v>420</v>
      </c>
      <c r="G42" s="88" t="s">
        <v>143</v>
      </c>
      <c r="H42" s="291" t="s">
        <v>421</v>
      </c>
      <c r="I42" s="292" t="s">
        <v>422</v>
      </c>
      <c r="J42" s="291" t="s">
        <v>163</v>
      </c>
      <c r="K42" s="291"/>
      <c r="L42" s="88"/>
      <c r="M42" s="88"/>
      <c r="N42" s="88"/>
      <c r="O42" s="88"/>
      <c r="P42" s="292" t="s">
        <v>423</v>
      </c>
      <c r="Q42" s="88" t="s">
        <v>153</v>
      </c>
      <c r="R42" s="88" t="s">
        <v>152</v>
      </c>
      <c r="S42" s="292" t="s">
        <v>175</v>
      </c>
      <c r="T42" s="293" t="s">
        <v>153</v>
      </c>
      <c r="U42" s="294"/>
      <c r="V42" s="294"/>
      <c r="W42" s="294"/>
      <c r="X42" s="82">
        <v>0</v>
      </c>
      <c r="Y42" s="82">
        <v>0</v>
      </c>
      <c r="Z42" s="82">
        <v>0</v>
      </c>
      <c r="AA42" s="81">
        <v>0</v>
      </c>
      <c r="AB42" s="293"/>
      <c r="AC42" s="167" t="s">
        <v>165</v>
      </c>
      <c r="AD42" s="294" t="s">
        <v>176</v>
      </c>
      <c r="AE42" s="106" t="s">
        <v>177</v>
      </c>
      <c r="AF42" s="295"/>
    </row>
    <row r="43" spans="1:32" ht="15.75" customHeight="1" x14ac:dyDescent="0.25">
      <c r="A43" s="297" t="s">
        <v>424</v>
      </c>
      <c r="B43" s="291"/>
      <c r="C43" s="291" t="s">
        <v>425</v>
      </c>
      <c r="D43" s="88" t="s">
        <v>232</v>
      </c>
      <c r="E43" s="88" t="s">
        <v>426</v>
      </c>
      <c r="F43" s="88" t="s">
        <v>427</v>
      </c>
      <c r="G43" s="88" t="s">
        <v>143</v>
      </c>
      <c r="H43" s="291" t="s">
        <v>428</v>
      </c>
      <c r="I43" s="292" t="s">
        <v>429</v>
      </c>
      <c r="J43" s="291" t="s">
        <v>148</v>
      </c>
      <c r="K43" s="291"/>
      <c r="L43" s="88"/>
      <c r="M43" s="88"/>
      <c r="N43" s="88"/>
      <c r="O43" s="88"/>
      <c r="P43" s="292" t="s">
        <v>430</v>
      </c>
      <c r="Q43" s="88" t="s">
        <v>153</v>
      </c>
      <c r="R43" s="88" t="s">
        <v>152</v>
      </c>
      <c r="S43" s="292" t="s">
        <v>153</v>
      </c>
      <c r="T43" s="293" t="s">
        <v>153</v>
      </c>
      <c r="U43" s="294"/>
      <c r="V43" s="294"/>
      <c r="W43" s="294"/>
      <c r="X43" s="82">
        <v>0</v>
      </c>
      <c r="Y43" s="82">
        <v>0</v>
      </c>
      <c r="Z43" s="82">
        <v>0</v>
      </c>
      <c r="AA43" s="81">
        <v>0</v>
      </c>
      <c r="AB43" s="293"/>
      <c r="AC43" s="167" t="s">
        <v>165</v>
      </c>
      <c r="AD43" s="294" t="s">
        <v>236</v>
      </c>
      <c r="AE43" s="291" t="s">
        <v>154</v>
      </c>
      <c r="AF43" s="295"/>
    </row>
    <row r="44" spans="1:32" ht="15.75" customHeight="1" x14ac:dyDescent="0.25">
      <c r="A44" s="297" t="s">
        <v>431</v>
      </c>
      <c r="B44" s="291"/>
      <c r="C44" s="291" t="s">
        <v>432</v>
      </c>
      <c r="D44" s="88" t="s">
        <v>169</v>
      </c>
      <c r="E44" s="88" t="s">
        <v>433</v>
      </c>
      <c r="F44" s="88" t="s">
        <v>434</v>
      </c>
      <c r="G44" s="88" t="s">
        <v>143</v>
      </c>
      <c r="H44" s="291" t="s">
        <v>435</v>
      </c>
      <c r="I44" s="292" t="s">
        <v>436</v>
      </c>
      <c r="J44" s="291" t="s">
        <v>148</v>
      </c>
      <c r="K44" s="291"/>
      <c r="L44" s="88"/>
      <c r="M44" s="88"/>
      <c r="N44" s="88"/>
      <c r="O44" s="88"/>
      <c r="P44" s="292" t="s">
        <v>437</v>
      </c>
      <c r="Q44" s="88" t="s">
        <v>153</v>
      </c>
      <c r="R44" s="88" t="s">
        <v>152</v>
      </c>
      <c r="S44" s="292" t="s">
        <v>175</v>
      </c>
      <c r="T44" s="293" t="s">
        <v>153</v>
      </c>
      <c r="U44" s="294"/>
      <c r="V44" s="294"/>
      <c r="W44" s="294"/>
      <c r="X44" s="82">
        <v>0</v>
      </c>
      <c r="Y44" s="82">
        <v>0</v>
      </c>
      <c r="Z44" s="82">
        <v>0</v>
      </c>
      <c r="AA44" s="81">
        <v>0</v>
      </c>
      <c r="AB44" s="293"/>
      <c r="AC44" s="167" t="s">
        <v>165</v>
      </c>
      <c r="AD44" s="294" t="s">
        <v>176</v>
      </c>
      <c r="AE44" s="106" t="s">
        <v>177</v>
      </c>
      <c r="AF44" s="295"/>
    </row>
    <row r="45" spans="1:32" ht="15.75" customHeight="1" x14ac:dyDescent="0.25">
      <c r="A45" s="297" t="s">
        <v>438</v>
      </c>
      <c r="B45" s="291"/>
      <c r="C45" s="291" t="s">
        <v>439</v>
      </c>
      <c r="D45" s="88" t="s">
        <v>169</v>
      </c>
      <c r="E45" s="88" t="s">
        <v>440</v>
      </c>
      <c r="F45" s="88" t="s">
        <v>441</v>
      </c>
      <c r="G45" s="88" t="s">
        <v>143</v>
      </c>
      <c r="H45" s="291" t="s">
        <v>442</v>
      </c>
      <c r="I45" s="292" t="s">
        <v>443</v>
      </c>
      <c r="J45" s="291" t="s">
        <v>163</v>
      </c>
      <c r="K45" s="291"/>
      <c r="L45" s="88"/>
      <c r="M45" s="88"/>
      <c r="N45" s="88"/>
      <c r="O45" s="88"/>
      <c r="P45" s="292" t="s">
        <v>437</v>
      </c>
      <c r="Q45" s="88" t="s">
        <v>153</v>
      </c>
      <c r="R45" s="88" t="s">
        <v>152</v>
      </c>
      <c r="S45" s="292" t="s">
        <v>175</v>
      </c>
      <c r="T45" s="293" t="s">
        <v>153</v>
      </c>
      <c r="U45" s="294"/>
      <c r="V45" s="294"/>
      <c r="W45" s="294"/>
      <c r="X45" s="82">
        <v>0</v>
      </c>
      <c r="Y45" s="82">
        <v>0</v>
      </c>
      <c r="Z45" s="82">
        <v>0</v>
      </c>
      <c r="AA45" s="81">
        <v>0</v>
      </c>
      <c r="AB45" s="293"/>
      <c r="AC45" s="167" t="s">
        <v>165</v>
      </c>
      <c r="AD45" s="294" t="s">
        <v>176</v>
      </c>
      <c r="AE45" s="106" t="s">
        <v>177</v>
      </c>
      <c r="AF45" s="295"/>
    </row>
    <row r="46" spans="1:32" ht="15.75" customHeight="1" x14ac:dyDescent="0.25">
      <c r="A46" s="297" t="s">
        <v>444</v>
      </c>
      <c r="B46" s="291"/>
      <c r="C46" s="291" t="s">
        <v>445</v>
      </c>
      <c r="D46" s="88" t="s">
        <v>232</v>
      </c>
      <c r="E46" s="88" t="s">
        <v>446</v>
      </c>
      <c r="F46" s="88" t="s">
        <v>447</v>
      </c>
      <c r="G46" s="88" t="s">
        <v>143</v>
      </c>
      <c r="H46" s="291" t="s">
        <v>448</v>
      </c>
      <c r="I46" s="292" t="s">
        <v>449</v>
      </c>
      <c r="J46" s="291" t="s">
        <v>163</v>
      </c>
      <c r="K46" s="291"/>
      <c r="L46" s="88"/>
      <c r="M46" s="88"/>
      <c r="N46" s="88"/>
      <c r="O46" s="88"/>
      <c r="P46" s="292" t="s">
        <v>450</v>
      </c>
      <c r="Q46" s="88" t="s">
        <v>153</v>
      </c>
      <c r="R46" s="88" t="s">
        <v>152</v>
      </c>
      <c r="S46" s="292" t="s">
        <v>153</v>
      </c>
      <c r="T46" s="293" t="s">
        <v>153</v>
      </c>
      <c r="U46" s="294"/>
      <c r="V46" s="294"/>
      <c r="W46" s="294"/>
      <c r="X46" s="82">
        <v>0</v>
      </c>
      <c r="Y46" s="82">
        <v>0</v>
      </c>
      <c r="Z46" s="82">
        <v>0</v>
      </c>
      <c r="AA46" s="81">
        <v>0</v>
      </c>
      <c r="AB46" s="293"/>
      <c r="AC46" s="167" t="s">
        <v>165</v>
      </c>
      <c r="AD46" s="294" t="s">
        <v>236</v>
      </c>
      <c r="AE46" s="291" t="s">
        <v>154</v>
      </c>
      <c r="AF46" s="295"/>
    </row>
    <row r="47" spans="1:32" ht="15.75" customHeight="1" x14ac:dyDescent="0.25">
      <c r="A47" s="297" t="s">
        <v>451</v>
      </c>
      <c r="B47" s="291"/>
      <c r="C47" s="291" t="s">
        <v>452</v>
      </c>
      <c r="D47" s="88" t="s">
        <v>222</v>
      </c>
      <c r="E47" s="88" t="s">
        <v>453</v>
      </c>
      <c r="F47" s="88" t="s">
        <v>454</v>
      </c>
      <c r="G47" s="88" t="s">
        <v>143</v>
      </c>
      <c r="H47" s="291" t="s">
        <v>455</v>
      </c>
      <c r="I47" s="292" t="s">
        <v>456</v>
      </c>
      <c r="J47" s="291" t="s">
        <v>163</v>
      </c>
      <c r="K47" s="291"/>
      <c r="L47" s="88"/>
      <c r="M47" s="88"/>
      <c r="N47" s="88"/>
      <c r="O47" s="88"/>
      <c r="P47" s="292" t="s">
        <v>415</v>
      </c>
      <c r="Q47" s="88" t="s">
        <v>153</v>
      </c>
      <c r="R47" s="88" t="s">
        <v>152</v>
      </c>
      <c r="S47" s="292" t="s">
        <v>153</v>
      </c>
      <c r="T47" s="293" t="s">
        <v>153</v>
      </c>
      <c r="U47" s="294"/>
      <c r="V47" s="294"/>
      <c r="W47" s="294"/>
      <c r="X47" s="82">
        <v>0</v>
      </c>
      <c r="Y47" s="82">
        <v>0</v>
      </c>
      <c r="Z47" s="82">
        <v>0</v>
      </c>
      <c r="AA47" s="81">
        <v>0</v>
      </c>
      <c r="AB47" s="293"/>
      <c r="AC47" s="167" t="s">
        <v>165</v>
      </c>
      <c r="AD47" s="294" t="s">
        <v>229</v>
      </c>
      <c r="AE47" s="291" t="s">
        <v>347</v>
      </c>
      <c r="AF47" s="295"/>
    </row>
    <row r="48" spans="1:32" ht="15.75" customHeight="1" x14ac:dyDescent="0.25">
      <c r="A48" s="297" t="s">
        <v>457</v>
      </c>
      <c r="B48" s="291"/>
      <c r="C48" s="291" t="s">
        <v>458</v>
      </c>
      <c r="D48" s="88" t="s">
        <v>222</v>
      </c>
      <c r="E48" s="88" t="s">
        <v>459</v>
      </c>
      <c r="F48" s="88" t="s">
        <v>460</v>
      </c>
      <c r="G48" s="88" t="s">
        <v>143</v>
      </c>
      <c r="H48" s="291" t="s">
        <v>461</v>
      </c>
      <c r="I48" s="292" t="s">
        <v>462</v>
      </c>
      <c r="J48" s="291" t="s">
        <v>163</v>
      </c>
      <c r="K48" s="291"/>
      <c r="L48" s="88"/>
      <c r="M48" s="88"/>
      <c r="N48" s="88"/>
      <c r="O48" s="88"/>
      <c r="P48" s="292" t="s">
        <v>422</v>
      </c>
      <c r="Q48" s="88" t="s">
        <v>153</v>
      </c>
      <c r="R48" s="88" t="s">
        <v>152</v>
      </c>
      <c r="S48" s="292" t="s">
        <v>153</v>
      </c>
      <c r="T48" s="293" t="s">
        <v>153</v>
      </c>
      <c r="U48" s="294"/>
      <c r="V48" s="294"/>
      <c r="W48" s="294"/>
      <c r="X48" s="82">
        <v>0</v>
      </c>
      <c r="Y48" s="82">
        <v>0</v>
      </c>
      <c r="Z48" s="82">
        <v>0</v>
      </c>
      <c r="AA48" s="81">
        <v>0</v>
      </c>
      <c r="AB48" s="293"/>
      <c r="AC48" s="167" t="s">
        <v>165</v>
      </c>
      <c r="AD48" s="294" t="s">
        <v>229</v>
      </c>
      <c r="AE48" s="291" t="s">
        <v>347</v>
      </c>
      <c r="AF48" s="295"/>
    </row>
    <row r="49" spans="1:32" ht="15.75" customHeight="1" x14ac:dyDescent="0.25">
      <c r="A49" s="297" t="s">
        <v>463</v>
      </c>
      <c r="B49" s="291"/>
      <c r="C49" s="291" t="s">
        <v>464</v>
      </c>
      <c r="D49" s="88" t="s">
        <v>222</v>
      </c>
      <c r="E49" s="88" t="s">
        <v>465</v>
      </c>
      <c r="F49" s="88" t="s">
        <v>466</v>
      </c>
      <c r="G49" s="88" t="s">
        <v>143</v>
      </c>
      <c r="H49" s="291" t="s">
        <v>467</v>
      </c>
      <c r="I49" s="292" t="s">
        <v>468</v>
      </c>
      <c r="J49" s="291" t="s">
        <v>163</v>
      </c>
      <c r="K49" s="291"/>
      <c r="L49" s="88"/>
      <c r="M49" s="88"/>
      <c r="N49" s="88"/>
      <c r="O49" s="88"/>
      <c r="P49" s="292" t="s">
        <v>469</v>
      </c>
      <c r="Q49" s="88" t="s">
        <v>153</v>
      </c>
      <c r="R49" s="88" t="s">
        <v>152</v>
      </c>
      <c r="S49" s="292" t="s">
        <v>153</v>
      </c>
      <c r="T49" s="293" t="s">
        <v>153</v>
      </c>
      <c r="U49" s="294"/>
      <c r="V49" s="294"/>
      <c r="W49" s="294"/>
      <c r="X49" s="82">
        <v>0</v>
      </c>
      <c r="Y49" s="82">
        <v>0</v>
      </c>
      <c r="Z49" s="82">
        <v>0</v>
      </c>
      <c r="AA49" s="81">
        <v>0</v>
      </c>
      <c r="AB49" s="293"/>
      <c r="AC49" s="167" t="s">
        <v>165</v>
      </c>
      <c r="AD49" s="294" t="s">
        <v>229</v>
      </c>
      <c r="AE49" s="291" t="s">
        <v>347</v>
      </c>
      <c r="AF49" s="295"/>
    </row>
    <row r="50" spans="1:32" ht="15.75" customHeight="1" x14ac:dyDescent="0.25">
      <c r="A50" s="297" t="s">
        <v>470</v>
      </c>
      <c r="B50" s="291"/>
      <c r="C50" s="291" t="s">
        <v>471</v>
      </c>
      <c r="D50" s="88" t="s">
        <v>169</v>
      </c>
      <c r="E50" s="88" t="s">
        <v>472</v>
      </c>
      <c r="F50" s="88" t="s">
        <v>473</v>
      </c>
      <c r="G50" s="88" t="s">
        <v>143</v>
      </c>
      <c r="H50" s="291" t="s">
        <v>474</v>
      </c>
      <c r="I50" s="292" t="s">
        <v>475</v>
      </c>
      <c r="J50" s="291" t="s">
        <v>163</v>
      </c>
      <c r="K50" s="291"/>
      <c r="L50" s="88"/>
      <c r="M50" s="88"/>
      <c r="N50" s="88"/>
      <c r="O50" s="88"/>
      <c r="P50" s="292" t="s">
        <v>476</v>
      </c>
      <c r="Q50" s="88" t="s">
        <v>153</v>
      </c>
      <c r="R50" s="88" t="s">
        <v>152</v>
      </c>
      <c r="S50" s="292" t="s">
        <v>175</v>
      </c>
      <c r="T50" s="293" t="s">
        <v>153</v>
      </c>
      <c r="U50" s="294"/>
      <c r="V50" s="294"/>
      <c r="W50" s="294"/>
      <c r="X50" s="82">
        <v>0</v>
      </c>
      <c r="Y50" s="82">
        <v>0</v>
      </c>
      <c r="Z50" s="82">
        <v>0</v>
      </c>
      <c r="AA50" s="81">
        <v>0</v>
      </c>
      <c r="AB50" s="293"/>
      <c r="AC50" s="167" t="s">
        <v>165</v>
      </c>
      <c r="AD50" s="294" t="s">
        <v>176</v>
      </c>
      <c r="AE50" s="106" t="s">
        <v>177</v>
      </c>
      <c r="AF50" s="295"/>
    </row>
    <row r="51" spans="1:32" ht="15.75" customHeight="1" x14ac:dyDescent="0.25">
      <c r="A51" s="297" t="s">
        <v>477</v>
      </c>
      <c r="B51" s="291"/>
      <c r="C51" s="291" t="s">
        <v>478</v>
      </c>
      <c r="D51" s="88" t="s">
        <v>169</v>
      </c>
      <c r="E51" s="88" t="s">
        <v>479</v>
      </c>
      <c r="F51" s="88" t="s">
        <v>480</v>
      </c>
      <c r="G51" s="88" t="s">
        <v>143</v>
      </c>
      <c r="H51" s="291" t="s">
        <v>481</v>
      </c>
      <c r="I51" s="292" t="s">
        <v>482</v>
      </c>
      <c r="J51" s="291" t="s">
        <v>163</v>
      </c>
      <c r="K51" s="291"/>
      <c r="L51" s="88"/>
      <c r="M51" s="88"/>
      <c r="N51" s="88"/>
      <c r="O51" s="88"/>
      <c r="P51" s="292" t="s">
        <v>468</v>
      </c>
      <c r="Q51" s="88" t="s">
        <v>153</v>
      </c>
      <c r="R51" s="88" t="s">
        <v>152</v>
      </c>
      <c r="S51" s="292" t="s">
        <v>175</v>
      </c>
      <c r="T51" s="293" t="s">
        <v>153</v>
      </c>
      <c r="U51" s="294"/>
      <c r="V51" s="294"/>
      <c r="W51" s="294"/>
      <c r="X51" s="82">
        <v>0</v>
      </c>
      <c r="Y51" s="82">
        <v>0</v>
      </c>
      <c r="Z51" s="82">
        <v>0</v>
      </c>
      <c r="AA51" s="81">
        <v>0</v>
      </c>
      <c r="AB51" s="293"/>
      <c r="AC51" s="167" t="s">
        <v>165</v>
      </c>
      <c r="AD51" s="294" t="s">
        <v>483</v>
      </c>
      <c r="AE51" s="106" t="s">
        <v>177</v>
      </c>
      <c r="AF51" s="295"/>
    </row>
    <row r="52" spans="1:32" ht="15.75" customHeight="1" x14ac:dyDescent="0.25">
      <c r="A52" s="297" t="s">
        <v>484</v>
      </c>
      <c r="B52" s="291"/>
      <c r="C52" s="291" t="s">
        <v>485</v>
      </c>
      <c r="D52" s="88" t="s">
        <v>158</v>
      </c>
      <c r="E52" s="88" t="s">
        <v>486</v>
      </c>
      <c r="F52" s="88" t="s">
        <v>487</v>
      </c>
      <c r="G52" s="88" t="s">
        <v>143</v>
      </c>
      <c r="H52" s="291" t="s">
        <v>488</v>
      </c>
      <c r="I52" s="292" t="s">
        <v>489</v>
      </c>
      <c r="J52" s="291" t="s">
        <v>163</v>
      </c>
      <c r="K52" s="291"/>
      <c r="L52" s="88"/>
      <c r="M52" s="88"/>
      <c r="N52" s="88"/>
      <c r="O52" s="88"/>
      <c r="P52" s="292" t="s">
        <v>490</v>
      </c>
      <c r="Q52" s="88" t="s">
        <v>153</v>
      </c>
      <c r="R52" s="88" t="s">
        <v>152</v>
      </c>
      <c r="S52" s="292" t="s">
        <v>153</v>
      </c>
      <c r="T52" s="293" t="s">
        <v>153</v>
      </c>
      <c r="U52" s="294"/>
      <c r="V52" s="294"/>
      <c r="W52" s="294"/>
      <c r="X52" s="82">
        <v>0</v>
      </c>
      <c r="Y52" s="82">
        <v>0</v>
      </c>
      <c r="Z52" s="82">
        <v>0</v>
      </c>
      <c r="AA52" s="81">
        <v>0</v>
      </c>
      <c r="AB52" s="293"/>
      <c r="AC52" s="167" t="s">
        <v>165</v>
      </c>
      <c r="AD52" s="294" t="s">
        <v>491</v>
      </c>
      <c r="AE52" s="291" t="s">
        <v>154</v>
      </c>
      <c r="AF52" s="295"/>
    </row>
    <row r="53" spans="1:32" ht="15.75" customHeight="1" x14ac:dyDescent="0.25">
      <c r="A53" s="297" t="s">
        <v>492</v>
      </c>
      <c r="B53" s="291"/>
      <c r="C53" s="291" t="s">
        <v>493</v>
      </c>
      <c r="D53" s="88" t="s">
        <v>222</v>
      </c>
      <c r="E53" s="88" t="s">
        <v>494</v>
      </c>
      <c r="F53" s="88" t="s">
        <v>495</v>
      </c>
      <c r="G53" s="88" t="s">
        <v>143</v>
      </c>
      <c r="H53" s="291" t="s">
        <v>496</v>
      </c>
      <c r="I53" s="292" t="s">
        <v>462</v>
      </c>
      <c r="J53" s="291" t="s">
        <v>163</v>
      </c>
      <c r="K53" s="291"/>
      <c r="L53" s="88"/>
      <c r="M53" s="88"/>
      <c r="N53" s="88"/>
      <c r="O53" s="88"/>
      <c r="P53" s="292" t="s">
        <v>497</v>
      </c>
      <c r="Q53" s="88" t="s">
        <v>153</v>
      </c>
      <c r="R53" s="88" t="s">
        <v>152</v>
      </c>
      <c r="S53" s="292" t="s">
        <v>153</v>
      </c>
      <c r="T53" s="293" t="s">
        <v>153</v>
      </c>
      <c r="U53" s="294"/>
      <c r="V53" s="294"/>
      <c r="W53" s="294"/>
      <c r="X53" s="82">
        <v>0</v>
      </c>
      <c r="Y53" s="82">
        <v>0</v>
      </c>
      <c r="Z53" s="82">
        <v>0</v>
      </c>
      <c r="AA53" s="81">
        <v>0</v>
      </c>
      <c r="AB53" s="293"/>
      <c r="AC53" s="167" t="s">
        <v>165</v>
      </c>
      <c r="AD53" s="294" t="s">
        <v>498</v>
      </c>
      <c r="AE53" s="291" t="s">
        <v>154</v>
      </c>
      <c r="AF53" s="295"/>
    </row>
    <row r="54" spans="1:32" ht="15.75" customHeight="1" x14ac:dyDescent="0.25">
      <c r="A54" s="297" t="s">
        <v>499</v>
      </c>
      <c r="B54" s="291"/>
      <c r="C54" s="291" t="s">
        <v>500</v>
      </c>
      <c r="D54" s="88" t="s">
        <v>169</v>
      </c>
      <c r="E54" s="88" t="s">
        <v>501</v>
      </c>
      <c r="F54" s="88" t="s">
        <v>502</v>
      </c>
      <c r="G54" s="88" t="s">
        <v>143</v>
      </c>
      <c r="H54" s="291" t="s">
        <v>503</v>
      </c>
      <c r="I54" s="292" t="s">
        <v>504</v>
      </c>
      <c r="J54" s="291" t="s">
        <v>505</v>
      </c>
      <c r="K54" s="291" t="s">
        <v>506</v>
      </c>
      <c r="L54" s="88"/>
      <c r="M54" s="88"/>
      <c r="N54" s="88"/>
      <c r="O54" s="88"/>
      <c r="P54" s="292" t="s">
        <v>489</v>
      </c>
      <c r="Q54" s="88" t="s">
        <v>153</v>
      </c>
      <c r="R54" s="88" t="s">
        <v>152</v>
      </c>
      <c r="S54" s="292" t="s">
        <v>175</v>
      </c>
      <c r="T54" s="293" t="s">
        <v>153</v>
      </c>
      <c r="U54" s="294"/>
      <c r="V54" s="294"/>
      <c r="W54" s="294"/>
      <c r="X54" s="82">
        <v>0</v>
      </c>
      <c r="Y54" s="82">
        <v>0</v>
      </c>
      <c r="Z54" s="82">
        <v>0</v>
      </c>
      <c r="AA54" s="81">
        <v>0</v>
      </c>
      <c r="AB54" s="293"/>
      <c r="AC54" s="167" t="s">
        <v>165</v>
      </c>
      <c r="AD54" s="294" t="s">
        <v>483</v>
      </c>
      <c r="AE54" s="106" t="s">
        <v>177</v>
      </c>
      <c r="AF54" s="295"/>
    </row>
    <row r="55" spans="1:32" ht="15.75" customHeight="1" x14ac:dyDescent="0.25">
      <c r="A55" s="297" t="s">
        <v>507</v>
      </c>
      <c r="B55" s="291"/>
      <c r="C55" s="291" t="s">
        <v>508</v>
      </c>
      <c r="D55" s="88" t="s">
        <v>232</v>
      </c>
      <c r="E55" s="88" t="s">
        <v>509</v>
      </c>
      <c r="F55" s="88" t="s">
        <v>510</v>
      </c>
      <c r="G55" s="88" t="s">
        <v>143</v>
      </c>
      <c r="H55" s="291" t="s">
        <v>511</v>
      </c>
      <c r="I55" s="292" t="s">
        <v>482</v>
      </c>
      <c r="J55" s="291" t="s">
        <v>148</v>
      </c>
      <c r="K55" s="291" t="s">
        <v>512</v>
      </c>
      <c r="L55" s="88"/>
      <c r="M55" s="88"/>
      <c r="N55" s="88"/>
      <c r="O55" s="88"/>
      <c r="P55" s="292" t="s">
        <v>489</v>
      </c>
      <c r="Q55" s="88" t="s">
        <v>153</v>
      </c>
      <c r="R55" s="88" t="s">
        <v>152</v>
      </c>
      <c r="S55" s="292" t="s">
        <v>153</v>
      </c>
      <c r="T55" s="293" t="s">
        <v>153</v>
      </c>
      <c r="U55" s="294"/>
      <c r="V55" s="294"/>
      <c r="W55" s="294"/>
      <c r="X55" s="82">
        <v>0</v>
      </c>
      <c r="Y55" s="82">
        <v>0</v>
      </c>
      <c r="Z55" s="82">
        <v>0</v>
      </c>
      <c r="AA55" s="81">
        <v>0</v>
      </c>
      <c r="AB55" s="293"/>
      <c r="AC55" s="167" t="s">
        <v>165</v>
      </c>
      <c r="AD55" s="294" t="s">
        <v>513</v>
      </c>
      <c r="AE55" s="291" t="s">
        <v>154</v>
      </c>
      <c r="AF55" s="295"/>
    </row>
    <row r="56" spans="1:32" ht="15.75" customHeight="1" x14ac:dyDescent="0.25">
      <c r="A56" s="297" t="s">
        <v>514</v>
      </c>
      <c r="B56" s="291"/>
      <c r="C56" s="291" t="s">
        <v>515</v>
      </c>
      <c r="D56" s="88" t="s">
        <v>169</v>
      </c>
      <c r="E56" s="88" t="s">
        <v>516</v>
      </c>
      <c r="F56" s="88" t="s">
        <v>517</v>
      </c>
      <c r="G56" s="88" t="s">
        <v>143</v>
      </c>
      <c r="H56" s="291" t="s">
        <v>518</v>
      </c>
      <c r="I56" s="292" t="s">
        <v>519</v>
      </c>
      <c r="J56" s="291" t="s">
        <v>163</v>
      </c>
      <c r="K56" s="291"/>
      <c r="L56" s="88"/>
      <c r="M56" s="88"/>
      <c r="N56" s="88"/>
      <c r="O56" s="88"/>
      <c r="P56" s="292" t="s">
        <v>462</v>
      </c>
      <c r="Q56" s="88" t="s">
        <v>153</v>
      </c>
      <c r="R56" s="88" t="s">
        <v>152</v>
      </c>
      <c r="S56" s="292" t="s">
        <v>175</v>
      </c>
      <c r="T56" s="293" t="s">
        <v>153</v>
      </c>
      <c r="U56" s="294"/>
      <c r="V56" s="294"/>
      <c r="W56" s="294"/>
      <c r="X56" s="82">
        <v>0</v>
      </c>
      <c r="Y56" s="82">
        <v>0</v>
      </c>
      <c r="Z56" s="82">
        <v>0</v>
      </c>
      <c r="AA56" s="81">
        <v>0</v>
      </c>
      <c r="AB56" s="293"/>
      <c r="AC56" s="167" t="s">
        <v>165</v>
      </c>
      <c r="AD56" s="294" t="s">
        <v>483</v>
      </c>
      <c r="AE56" s="106" t="s">
        <v>177</v>
      </c>
      <c r="AF56" s="295"/>
    </row>
    <row r="57" spans="1:32" ht="15.75" customHeight="1" x14ac:dyDescent="0.25">
      <c r="A57" s="297" t="s">
        <v>520</v>
      </c>
      <c r="B57" s="291"/>
      <c r="C57" s="291" t="s">
        <v>521</v>
      </c>
      <c r="D57" s="88" t="s">
        <v>232</v>
      </c>
      <c r="E57" s="88" t="s">
        <v>233</v>
      </c>
      <c r="F57" s="88" t="s">
        <v>234</v>
      </c>
      <c r="G57" s="88" t="s">
        <v>143</v>
      </c>
      <c r="H57" s="291" t="s">
        <v>522</v>
      </c>
      <c r="I57" s="292" t="s">
        <v>523</v>
      </c>
      <c r="J57" s="291" t="s">
        <v>163</v>
      </c>
      <c r="K57" s="291"/>
      <c r="L57" s="88"/>
      <c r="M57" s="88"/>
      <c r="N57" s="88"/>
      <c r="O57" s="88"/>
      <c r="P57" s="292" t="s">
        <v>524</v>
      </c>
      <c r="Q57" s="88" t="s">
        <v>153</v>
      </c>
      <c r="R57" s="88" t="s">
        <v>152</v>
      </c>
      <c r="S57" s="292" t="s">
        <v>153</v>
      </c>
      <c r="T57" s="293" t="s">
        <v>153</v>
      </c>
      <c r="U57" s="294"/>
      <c r="V57" s="294"/>
      <c r="W57" s="294"/>
      <c r="X57" s="82">
        <v>0</v>
      </c>
      <c r="Y57" s="82">
        <v>0</v>
      </c>
      <c r="Z57" s="82">
        <v>0</v>
      </c>
      <c r="AA57" s="81">
        <v>0</v>
      </c>
      <c r="AB57" s="293"/>
      <c r="AC57" s="167" t="s">
        <v>165</v>
      </c>
      <c r="AD57" s="294" t="s">
        <v>513</v>
      </c>
      <c r="AE57" s="291" t="s">
        <v>154</v>
      </c>
      <c r="AF57" s="295"/>
    </row>
    <row r="58" spans="1:32" ht="15.75" customHeight="1" x14ac:dyDescent="0.25">
      <c r="A58" s="297" t="s">
        <v>525</v>
      </c>
      <c r="B58" s="291"/>
      <c r="C58" s="291" t="s">
        <v>526</v>
      </c>
      <c r="D58" s="88" t="s">
        <v>232</v>
      </c>
      <c r="E58" s="88" t="s">
        <v>527</v>
      </c>
      <c r="F58" s="88" t="s">
        <v>528</v>
      </c>
      <c r="G58" s="88" t="s">
        <v>143</v>
      </c>
      <c r="H58" s="291" t="s">
        <v>529</v>
      </c>
      <c r="I58" s="292" t="s">
        <v>530</v>
      </c>
      <c r="J58" s="291" t="s">
        <v>148</v>
      </c>
      <c r="K58" s="291"/>
      <c r="L58" s="88"/>
      <c r="M58" s="88"/>
      <c r="N58" s="88"/>
      <c r="O58" s="88"/>
      <c r="P58" s="292" t="s">
        <v>519</v>
      </c>
      <c r="Q58" s="88" t="s">
        <v>153</v>
      </c>
      <c r="R58" s="88" t="s">
        <v>152</v>
      </c>
      <c r="S58" s="292" t="s">
        <v>153</v>
      </c>
      <c r="T58" s="293" t="s">
        <v>153</v>
      </c>
      <c r="U58" s="294"/>
      <c r="V58" s="294"/>
      <c r="W58" s="294"/>
      <c r="X58" s="82">
        <v>0</v>
      </c>
      <c r="Y58" s="82">
        <v>0</v>
      </c>
      <c r="Z58" s="82">
        <v>0</v>
      </c>
      <c r="AA58" s="81">
        <v>0</v>
      </c>
      <c r="AB58" s="293"/>
      <c r="AC58" s="167" t="s">
        <v>165</v>
      </c>
      <c r="AD58" s="294" t="s">
        <v>513</v>
      </c>
      <c r="AE58" s="291" t="s">
        <v>154</v>
      </c>
      <c r="AF58" s="295"/>
    </row>
    <row r="59" spans="1:32" ht="15.75" customHeight="1" x14ac:dyDescent="0.25">
      <c r="A59" s="297" t="s">
        <v>531</v>
      </c>
      <c r="B59" s="291"/>
      <c r="C59" s="291" t="s">
        <v>532</v>
      </c>
      <c r="D59" s="88" t="s">
        <v>158</v>
      </c>
      <c r="E59" s="88" t="s">
        <v>533</v>
      </c>
      <c r="F59" s="88" t="s">
        <v>534</v>
      </c>
      <c r="G59" s="88" t="s">
        <v>143</v>
      </c>
      <c r="H59" s="291" t="s">
        <v>535</v>
      </c>
      <c r="I59" s="292" t="s">
        <v>536</v>
      </c>
      <c r="J59" s="291" t="s">
        <v>148</v>
      </c>
      <c r="K59" s="291">
        <v>61572170</v>
      </c>
      <c r="L59" s="88"/>
      <c r="M59" s="88"/>
      <c r="N59" s="88"/>
      <c r="O59" s="88"/>
      <c r="P59" s="292" t="s">
        <v>537</v>
      </c>
      <c r="Q59" s="88" t="s">
        <v>153</v>
      </c>
      <c r="R59" s="88" t="s">
        <v>152</v>
      </c>
      <c r="S59" s="292" t="s">
        <v>153</v>
      </c>
      <c r="T59" s="293" t="s">
        <v>153</v>
      </c>
      <c r="U59" s="294"/>
      <c r="V59" s="294"/>
      <c r="W59" s="294"/>
      <c r="X59" s="82">
        <v>0</v>
      </c>
      <c r="Y59" s="82">
        <v>0</v>
      </c>
      <c r="Z59" s="82">
        <v>0</v>
      </c>
      <c r="AA59" s="81">
        <v>0</v>
      </c>
      <c r="AB59" s="293"/>
      <c r="AC59" s="167" t="s">
        <v>165</v>
      </c>
      <c r="AD59" s="294" t="s">
        <v>491</v>
      </c>
      <c r="AE59" s="291" t="s">
        <v>154</v>
      </c>
      <c r="AF59" s="295"/>
    </row>
    <row r="60" spans="1:32" ht="15.75" customHeight="1" x14ac:dyDescent="0.25">
      <c r="A60" s="297" t="s">
        <v>531</v>
      </c>
      <c r="B60" s="291"/>
      <c r="C60" s="291" t="s">
        <v>538</v>
      </c>
      <c r="D60" s="88" t="s">
        <v>169</v>
      </c>
      <c r="E60" s="88" t="s">
        <v>539</v>
      </c>
      <c r="F60" s="88" t="s">
        <v>540</v>
      </c>
      <c r="G60" s="88" t="s">
        <v>143</v>
      </c>
      <c r="H60" s="291" t="s">
        <v>541</v>
      </c>
      <c r="I60" s="292" t="s">
        <v>542</v>
      </c>
      <c r="J60" s="291" t="s">
        <v>163</v>
      </c>
      <c r="K60" s="291"/>
      <c r="L60" s="88"/>
      <c r="M60" s="88"/>
      <c r="N60" s="88"/>
      <c r="O60" s="88"/>
      <c r="P60" s="292" t="s">
        <v>537</v>
      </c>
      <c r="Q60" s="88" t="s">
        <v>153</v>
      </c>
      <c r="R60" s="88" t="s">
        <v>152</v>
      </c>
      <c r="S60" s="292" t="s">
        <v>175</v>
      </c>
      <c r="T60" s="293" t="s">
        <v>153</v>
      </c>
      <c r="U60" s="294"/>
      <c r="V60" s="294"/>
      <c r="W60" s="294"/>
      <c r="X60" s="82">
        <v>0</v>
      </c>
      <c r="Y60" s="82">
        <v>0</v>
      </c>
      <c r="Z60" s="82">
        <v>0</v>
      </c>
      <c r="AA60" s="81">
        <v>0</v>
      </c>
      <c r="AB60" s="293"/>
      <c r="AC60" s="167" t="s">
        <v>165</v>
      </c>
      <c r="AD60" s="294" t="s">
        <v>483</v>
      </c>
      <c r="AE60" s="291" t="s">
        <v>154</v>
      </c>
      <c r="AF60" s="295"/>
    </row>
    <row r="61" spans="1:32" ht="15.75" customHeight="1" x14ac:dyDescent="0.25">
      <c r="A61" s="297" t="s">
        <v>543</v>
      </c>
      <c r="B61" s="291"/>
      <c r="C61" s="291" t="s">
        <v>544</v>
      </c>
      <c r="D61" s="88" t="s">
        <v>169</v>
      </c>
      <c r="E61" s="88" t="s">
        <v>321</v>
      </c>
      <c r="F61" s="88" t="s">
        <v>322</v>
      </c>
      <c r="G61" s="88" t="s">
        <v>143</v>
      </c>
      <c r="H61" s="291" t="s">
        <v>545</v>
      </c>
      <c r="I61" s="292" t="s">
        <v>546</v>
      </c>
      <c r="J61" s="291" t="s">
        <v>163</v>
      </c>
      <c r="K61" s="291"/>
      <c r="L61" s="88"/>
      <c r="M61" s="88"/>
      <c r="N61" s="88"/>
      <c r="O61" s="88"/>
      <c r="P61" s="292" t="s">
        <v>547</v>
      </c>
      <c r="Q61" s="88" t="s">
        <v>153</v>
      </c>
      <c r="R61" s="88" t="s">
        <v>152</v>
      </c>
      <c r="S61" s="292" t="s">
        <v>175</v>
      </c>
      <c r="T61" s="293" t="s">
        <v>153</v>
      </c>
      <c r="U61" s="294"/>
      <c r="V61" s="294"/>
      <c r="W61" s="294"/>
      <c r="X61" s="82">
        <v>0</v>
      </c>
      <c r="Y61" s="82">
        <v>0</v>
      </c>
      <c r="Z61" s="82">
        <v>0</v>
      </c>
      <c r="AA61" s="81">
        <v>0</v>
      </c>
      <c r="AB61" s="293"/>
      <c r="AC61" s="167" t="s">
        <v>165</v>
      </c>
      <c r="AD61" s="294" t="s">
        <v>483</v>
      </c>
      <c r="AE61" s="291" t="s">
        <v>548</v>
      </c>
      <c r="AF61" s="295"/>
    </row>
    <row r="62" spans="1:32" ht="15.75" customHeight="1" x14ac:dyDescent="0.25">
      <c r="A62" s="297" t="s">
        <v>543</v>
      </c>
      <c r="B62" s="291"/>
      <c r="C62" s="291" t="s">
        <v>549</v>
      </c>
      <c r="D62" s="88" t="s">
        <v>169</v>
      </c>
      <c r="E62" s="88" t="s">
        <v>550</v>
      </c>
      <c r="F62" s="88" t="s">
        <v>551</v>
      </c>
      <c r="G62" s="88" t="s">
        <v>143</v>
      </c>
      <c r="H62" s="291" t="s">
        <v>552</v>
      </c>
      <c r="I62" s="292" t="s">
        <v>542</v>
      </c>
      <c r="J62" s="291" t="s">
        <v>163</v>
      </c>
      <c r="K62" s="291"/>
      <c r="L62" s="88"/>
      <c r="M62" s="88"/>
      <c r="N62" s="88"/>
      <c r="O62" s="88"/>
      <c r="P62" s="292" t="s">
        <v>553</v>
      </c>
      <c r="Q62" s="88" t="s">
        <v>153</v>
      </c>
      <c r="R62" s="88" t="s">
        <v>152</v>
      </c>
      <c r="S62" s="292" t="s">
        <v>175</v>
      </c>
      <c r="T62" s="293" t="s">
        <v>153</v>
      </c>
      <c r="U62" s="294"/>
      <c r="V62" s="294"/>
      <c r="W62" s="294"/>
      <c r="X62" s="82">
        <v>0</v>
      </c>
      <c r="Y62" s="82">
        <v>0</v>
      </c>
      <c r="Z62" s="82">
        <v>0</v>
      </c>
      <c r="AA62" s="81">
        <v>0</v>
      </c>
      <c r="AB62" s="293"/>
      <c r="AC62" s="167" t="s">
        <v>165</v>
      </c>
      <c r="AD62" s="294" t="s">
        <v>483</v>
      </c>
      <c r="AE62" s="291" t="s">
        <v>548</v>
      </c>
      <c r="AF62" s="295"/>
    </row>
    <row r="63" spans="1:32" ht="15.75" customHeight="1" x14ac:dyDescent="0.25">
      <c r="A63" s="297" t="s">
        <v>554</v>
      </c>
      <c r="B63" s="291"/>
      <c r="C63" s="291" t="s">
        <v>555</v>
      </c>
      <c r="D63" s="88" t="s">
        <v>556</v>
      </c>
      <c r="E63" s="88" t="s">
        <v>557</v>
      </c>
      <c r="F63" s="88" t="s">
        <v>558</v>
      </c>
      <c r="G63" s="88" t="s">
        <v>143</v>
      </c>
      <c r="H63" s="291" t="s">
        <v>559</v>
      </c>
      <c r="I63" s="292" t="s">
        <v>560</v>
      </c>
      <c r="J63" s="291" t="s">
        <v>163</v>
      </c>
      <c r="K63" s="291"/>
      <c r="L63" s="88"/>
      <c r="M63" s="88"/>
      <c r="N63" s="88"/>
      <c r="O63" s="88"/>
      <c r="P63" s="292" t="s">
        <v>561</v>
      </c>
      <c r="Q63" s="88" t="s">
        <v>153</v>
      </c>
      <c r="R63" s="88" t="s">
        <v>152</v>
      </c>
      <c r="S63" s="292" t="s">
        <v>153</v>
      </c>
      <c r="T63" s="293" t="s">
        <v>153</v>
      </c>
      <c r="U63" s="294"/>
      <c r="V63" s="294"/>
      <c r="W63" s="294"/>
      <c r="X63" s="82">
        <v>0</v>
      </c>
      <c r="Y63" s="82">
        <v>0</v>
      </c>
      <c r="Z63" s="82">
        <v>0</v>
      </c>
      <c r="AA63" s="81">
        <v>0</v>
      </c>
      <c r="AB63" s="293"/>
      <c r="AC63" s="167" t="s">
        <v>165</v>
      </c>
      <c r="AD63" s="294" t="s">
        <v>562</v>
      </c>
      <c r="AE63" s="291" t="s">
        <v>347</v>
      </c>
      <c r="AF63" s="295"/>
    </row>
    <row r="64" spans="1:32" ht="15.75" customHeight="1" x14ac:dyDescent="0.25">
      <c r="A64" s="297" t="s">
        <v>563</v>
      </c>
      <c r="B64" s="291"/>
      <c r="C64" s="291" t="s">
        <v>564</v>
      </c>
      <c r="D64" s="88" t="s">
        <v>232</v>
      </c>
      <c r="E64" s="88" t="s">
        <v>565</v>
      </c>
      <c r="F64" s="88" t="s">
        <v>566</v>
      </c>
      <c r="G64" s="88" t="s">
        <v>143</v>
      </c>
      <c r="H64" s="291" t="s">
        <v>567</v>
      </c>
      <c r="I64" s="292" t="s">
        <v>568</v>
      </c>
      <c r="J64" s="291" t="s">
        <v>569</v>
      </c>
      <c r="K64" s="291" t="s">
        <v>570</v>
      </c>
      <c r="L64" s="88"/>
      <c r="M64" s="88"/>
      <c r="N64" s="88"/>
      <c r="O64" s="88"/>
      <c r="P64" s="292" t="s">
        <v>571</v>
      </c>
      <c r="Q64" s="88" t="s">
        <v>153</v>
      </c>
      <c r="R64" s="88" t="s">
        <v>152</v>
      </c>
      <c r="S64" s="292" t="s">
        <v>153</v>
      </c>
      <c r="T64" s="293" t="s">
        <v>153</v>
      </c>
      <c r="U64" s="294"/>
      <c r="V64" s="294"/>
      <c r="W64" s="294"/>
      <c r="X64" s="82">
        <v>0</v>
      </c>
      <c r="Y64" s="82">
        <v>0</v>
      </c>
      <c r="Z64" s="82">
        <v>0</v>
      </c>
      <c r="AA64" s="81">
        <v>0</v>
      </c>
      <c r="AB64" s="293"/>
      <c r="AC64" s="167" t="s">
        <v>165</v>
      </c>
      <c r="AD64" s="294" t="s">
        <v>513</v>
      </c>
      <c r="AE64" s="291" t="s">
        <v>154</v>
      </c>
      <c r="AF64" s="295"/>
    </row>
    <row r="65" spans="1:32" ht="15.75" customHeight="1" x14ac:dyDescent="0.25">
      <c r="A65" s="297" t="s">
        <v>572</v>
      </c>
      <c r="B65" s="291"/>
      <c r="C65" s="291" t="s">
        <v>573</v>
      </c>
      <c r="D65" s="88" t="s">
        <v>169</v>
      </c>
      <c r="E65" s="88" t="s">
        <v>574</v>
      </c>
      <c r="F65" s="88" t="s">
        <v>575</v>
      </c>
      <c r="G65" s="88" t="s">
        <v>143</v>
      </c>
      <c r="H65" s="291" t="s">
        <v>576</v>
      </c>
      <c r="I65" s="292" t="s">
        <v>577</v>
      </c>
      <c r="J65" s="291" t="s">
        <v>505</v>
      </c>
      <c r="K65" s="291" t="s">
        <v>578</v>
      </c>
      <c r="L65" s="88"/>
      <c r="M65" s="88"/>
      <c r="N65" s="88"/>
      <c r="O65" s="88"/>
      <c r="P65" s="292" t="s">
        <v>579</v>
      </c>
      <c r="Q65" s="88" t="s">
        <v>153</v>
      </c>
      <c r="R65" s="88" t="s">
        <v>152</v>
      </c>
      <c r="S65" s="292" t="s">
        <v>175</v>
      </c>
      <c r="T65" s="293" t="s">
        <v>153</v>
      </c>
      <c r="U65" s="294"/>
      <c r="V65" s="294"/>
      <c r="W65" s="294"/>
      <c r="X65" s="82">
        <v>0</v>
      </c>
      <c r="Y65" s="82">
        <v>0</v>
      </c>
      <c r="Z65" s="82">
        <v>0</v>
      </c>
      <c r="AA65" s="81">
        <v>0</v>
      </c>
      <c r="AB65" s="293"/>
      <c r="AC65" s="167" t="s">
        <v>165</v>
      </c>
      <c r="AD65" s="294" t="s">
        <v>483</v>
      </c>
      <c r="AE65" s="291" t="s">
        <v>154</v>
      </c>
      <c r="AF65" s="295"/>
    </row>
  </sheetData>
  <mergeCells count="5">
    <mergeCell ref="D3:G3"/>
    <mergeCell ref="T3:V3"/>
    <mergeCell ref="I1:J2"/>
    <mergeCell ref="K1:L2"/>
    <mergeCell ref="M1:N2"/>
  </mergeCells>
  <phoneticPr fontId="41" type="noConversion"/>
  <dataValidations count="2">
    <dataValidation type="decimal" operator="lessThanOrEqual" allowBlank="1" showInputMessage="1" showErrorMessage="1" errorTitle="Value must be a number" error="Value must be a number.  If unknown, leave blank." sqref="Q5:Q65 S5:T65 X5:AB65" xr:uid="{00000000-0002-0000-0200-000000000000}">
      <formula1>9999999</formula1>
    </dataValidation>
    <dataValidation type="list" allowBlank="1" showErrorMessage="1" errorTitle="Invalid entry" error="Please select from the drop-down list" sqref="AE5:AE65" xr:uid="{00000000-0002-0000-0200-000001000000}">
      <formula1>"CC BY,CC BY-SA,CC BY-NC,CC BY-ND,CC BY-NC-ND,CC0,Unknown"</formula1>
    </dataValidation>
  </dataValidations>
  <hyperlinks>
    <hyperlink ref="D2" r:id="rId1" xr:uid="{82409E27-5A50-4AD4-BB98-0B34501DACCC}"/>
  </hyperlinks>
  <pageMargins left="0.70866141732283472" right="0.70866141732283472" top="0.74803149606299213" bottom="0.74803149606299213" header="0.31496062992125984" footer="0.31496062992125984"/>
  <pageSetup paperSize="8" fitToWidth="0" orientation="landscape" cellComments="asDisplayed" r:id="rId2"/>
  <colBreaks count="3" manualBreakCount="3">
    <brk id="9" min="2" max="28" man="1"/>
    <brk id="19" min="2" max="28" man="1"/>
    <brk id="35" max="1048575" man="1"/>
  </colBreaks>
  <legacyDrawing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ErrorMessage="1" errorTitle="Invalid entry" error="Please pick a value from the drop-down list." xr:uid="{00000000-0002-0000-0200-000002000000}">
          <x14:formula1>
            <xm:f>'Constrained values'!$A$2:$A$31</xm:f>
          </x14:formula1>
          <xm:sqref>G5:G65</xm:sqref>
        </x14:dataValidation>
        <x14:dataValidation type="list" allowBlank="1" showErrorMessage="1" errorTitle="Invalid entry" error="Please pick a value from the drop-down list." xr:uid="{00000000-0002-0000-0200-000003000000}">
          <x14:formula1>
            <xm:f>'Constrained values'!$E$2:$E$19</xm:f>
          </x14:formula1>
          <xm:sqref>J5:J65 N5:N65 L5:L65</xm:sqref>
        </x14:dataValidation>
        <x14:dataValidation type="list" operator="lessThanOrEqual" allowBlank="1" showInputMessage="1" showErrorMessage="1" errorTitle="Value must be a number" error="Value must be a number.  If unknown, leave blank." xr:uid="{A22B0A7D-5D4A-44F0-A1DC-A88593BABA39}">
          <x14:formula1>
            <xm:f>'Constrained values'!$C$2:$C$7</xm:f>
          </x14:formula1>
          <xm:sqref>U5:W65</xm:sqref>
        </x14:dataValidation>
        <x14:dataValidation type="list" operator="lessThanOrEqual" allowBlank="1" showInputMessage="1" showErrorMessage="1" errorTitle="Value must be a number" error="Value must be a number.  If unknown, leave blank." xr:uid="{F34C43E7-B93F-409B-B477-77E2B955A401}">
          <x14:formula1>
            <xm:f>'Constrained values'!$K$2:$K$96</xm:f>
          </x14:formula1>
          <xm:sqref>AD5:AD65</xm:sqref>
        </x14:dataValidation>
        <x14:dataValidation type="list" operator="lessThanOrEqual" allowBlank="1" showInputMessage="1" showErrorMessage="1" errorTitle="Value must be a number" error="Value must be a number.  If unknown, leave blank." xr:uid="{7FC2C6BE-3712-4218-836E-AE188D61C120}">
          <x14:formula1>
            <xm:f>'Constrained values'!$G$2:$G$18</xm:f>
          </x14:formula1>
          <xm:sqref>AC5:AC65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8"/>
  <sheetViews>
    <sheetView zoomScale="90" zoomScaleNormal="90" workbookViewId="0">
      <selection activeCell="I14" sqref="I14"/>
    </sheetView>
  </sheetViews>
  <sheetFormatPr defaultColWidth="9.26953125" defaultRowHeight="14.5" x14ac:dyDescent="0.35"/>
  <cols>
    <col min="1" max="1" width="4.26953125" style="6" customWidth="1"/>
    <col min="2" max="2" width="73.26953125" style="6" bestFit="1" customWidth="1"/>
    <col min="3" max="6" width="18.7265625" style="6" customWidth="1"/>
    <col min="7" max="7" width="14.7265625" style="6" customWidth="1"/>
    <col min="8" max="8" width="19.26953125" style="6" customWidth="1"/>
    <col min="9" max="9" width="40.7265625" style="6" customWidth="1"/>
    <col min="10" max="10" width="19.7265625" style="6" customWidth="1"/>
    <col min="11" max="14" width="9.26953125" style="6"/>
    <col min="15" max="15" width="15.26953125" style="6" customWidth="1"/>
    <col min="16" max="16384" width="9.26953125" style="6"/>
  </cols>
  <sheetData>
    <row r="1" spans="1:8" x14ac:dyDescent="0.35">
      <c r="A1" s="34"/>
      <c r="B1" s="35"/>
      <c r="C1" s="34"/>
      <c r="D1" s="34"/>
      <c r="E1" s="36"/>
      <c r="F1" s="37"/>
      <c r="G1" s="34"/>
      <c r="H1" s="34"/>
    </row>
    <row r="2" spans="1:8" x14ac:dyDescent="0.35">
      <c r="A2" s="34"/>
      <c r="B2" s="35"/>
      <c r="C2" s="34"/>
      <c r="D2" s="34"/>
      <c r="E2" s="36"/>
      <c r="F2" s="37"/>
      <c r="G2" s="34"/>
      <c r="H2" s="34"/>
    </row>
    <row r="3" spans="1:8" x14ac:dyDescent="0.35">
      <c r="A3" s="34"/>
      <c r="B3" s="35"/>
      <c r="C3" s="34"/>
      <c r="D3" s="34"/>
      <c r="E3" s="36"/>
      <c r="F3" s="37"/>
      <c r="G3" s="34"/>
      <c r="H3" s="34"/>
    </row>
    <row r="4" spans="1:8" x14ac:dyDescent="0.35">
      <c r="A4" s="34"/>
      <c r="B4" s="35"/>
      <c r="C4" s="34"/>
      <c r="D4" s="34"/>
      <c r="E4" s="36"/>
      <c r="F4" s="37"/>
      <c r="G4" s="34"/>
      <c r="H4" s="34"/>
    </row>
    <row r="5" spans="1:8" x14ac:dyDescent="0.35">
      <c r="A5" s="34"/>
      <c r="B5" s="35"/>
      <c r="C5" s="34"/>
      <c r="D5" s="34"/>
      <c r="E5" s="36"/>
      <c r="F5" s="37"/>
      <c r="G5" s="34"/>
      <c r="H5" s="34"/>
    </row>
    <row r="6" spans="1:8" x14ac:dyDescent="0.35">
      <c r="A6" s="34"/>
      <c r="B6" s="35"/>
      <c r="C6" s="34"/>
      <c r="D6" s="34"/>
      <c r="E6" s="36"/>
      <c r="F6" s="37"/>
      <c r="G6" s="34"/>
      <c r="H6" s="34"/>
    </row>
    <row r="7" spans="1:8" ht="14.25" customHeight="1" x14ac:dyDescent="0.35">
      <c r="A7" s="34"/>
      <c r="B7" s="35"/>
      <c r="C7" s="34"/>
      <c r="D7" s="34"/>
      <c r="E7" s="36"/>
      <c r="F7" s="37"/>
      <c r="G7" s="34"/>
      <c r="H7" s="34"/>
    </row>
    <row r="8" spans="1:8" ht="14.25" customHeight="1" x14ac:dyDescent="0.35">
      <c r="A8" s="34"/>
      <c r="B8" s="35"/>
      <c r="C8" s="34"/>
      <c r="D8" s="34"/>
      <c r="E8" s="36"/>
      <c r="F8" s="37"/>
      <c r="G8" s="34"/>
      <c r="H8" s="34"/>
    </row>
    <row r="9" spans="1:8" x14ac:dyDescent="0.35">
      <c r="A9" s="34"/>
      <c r="B9" s="35"/>
      <c r="C9" s="34"/>
      <c r="D9" s="34"/>
      <c r="E9" s="36"/>
      <c r="F9" s="37"/>
      <c r="G9" s="34"/>
      <c r="H9" s="34"/>
    </row>
    <row r="10" spans="1:8" ht="15.75" customHeight="1" x14ac:dyDescent="0.45">
      <c r="A10" s="348" t="s">
        <v>580</v>
      </c>
      <c r="B10" s="348"/>
      <c r="C10" s="348"/>
      <c r="D10" s="348"/>
      <c r="E10" s="348"/>
      <c r="F10" s="348"/>
      <c r="G10" s="348"/>
      <c r="H10" s="34"/>
    </row>
    <row r="11" spans="1:8" ht="15.5" x14ac:dyDescent="0.35">
      <c r="A11" s="49" t="s">
        <v>581</v>
      </c>
      <c r="B11" s="50" t="s">
        <v>582</v>
      </c>
      <c r="C11" s="51" t="s">
        <v>583</v>
      </c>
      <c r="D11" s="52"/>
      <c r="E11" s="52"/>
      <c r="F11" s="53"/>
      <c r="G11" s="52"/>
      <c r="H11" s="34"/>
    </row>
    <row r="12" spans="1:8" ht="15.5" x14ac:dyDescent="0.35">
      <c r="A12" s="49"/>
      <c r="B12" s="7" t="s">
        <v>584</v>
      </c>
      <c r="C12" s="8">
        <v>50</v>
      </c>
      <c r="D12" s="34"/>
      <c r="E12" s="34"/>
      <c r="F12" s="34"/>
      <c r="G12" s="34"/>
      <c r="H12" s="34"/>
    </row>
    <row r="13" spans="1:8" ht="15.5" x14ac:dyDescent="0.35">
      <c r="A13" s="49"/>
      <c r="B13" s="7" t="s">
        <v>585</v>
      </c>
      <c r="C13" s="8">
        <v>33</v>
      </c>
      <c r="D13" s="34"/>
      <c r="E13" s="34"/>
      <c r="F13" s="34"/>
      <c r="G13" s="34"/>
      <c r="H13" s="34"/>
    </row>
    <row r="14" spans="1:8" ht="15.5" x14ac:dyDescent="0.35">
      <c r="A14" s="49"/>
      <c r="B14" s="7" t="s">
        <v>586</v>
      </c>
      <c r="C14" s="8">
        <v>13</v>
      </c>
      <c r="D14" s="34"/>
      <c r="E14" s="34"/>
      <c r="F14" s="34"/>
      <c r="G14" s="34"/>
      <c r="H14" s="34"/>
    </row>
    <row r="15" spans="1:8" ht="15.5" x14ac:dyDescent="0.35">
      <c r="A15" s="49"/>
      <c r="B15" s="54" t="s">
        <v>587</v>
      </c>
      <c r="C15" s="9">
        <f>(C13+C14)/C12</f>
        <v>0.92</v>
      </c>
      <c r="D15" s="34"/>
      <c r="E15" s="34"/>
      <c r="F15" s="34"/>
      <c r="G15" s="34"/>
      <c r="H15" s="34"/>
    </row>
    <row r="16" spans="1:8" ht="6" customHeight="1" x14ac:dyDescent="0.35">
      <c r="A16" s="38"/>
      <c r="B16" s="55"/>
      <c r="C16" s="39"/>
      <c r="D16" s="34"/>
      <c r="E16" s="34"/>
      <c r="F16" s="34"/>
      <c r="G16" s="34"/>
      <c r="H16" s="34"/>
    </row>
    <row r="17" spans="1:15" ht="15.5" x14ac:dyDescent="0.35">
      <c r="A17" s="38" t="s">
        <v>588</v>
      </c>
      <c r="B17" s="50" t="s">
        <v>589</v>
      </c>
      <c r="C17" s="40" t="s">
        <v>590</v>
      </c>
      <c r="D17" s="34"/>
      <c r="E17" s="34"/>
      <c r="F17" s="34"/>
      <c r="G17" s="34"/>
      <c r="H17" s="34"/>
    </row>
    <row r="18" spans="1:15" ht="15.5" x14ac:dyDescent="0.35">
      <c r="A18" s="38"/>
      <c r="B18" s="56" t="s">
        <v>591</v>
      </c>
      <c r="C18" s="10"/>
      <c r="D18" s="34"/>
      <c r="E18" s="34"/>
      <c r="F18" s="34"/>
      <c r="G18" s="34"/>
      <c r="H18" s="34"/>
    </row>
    <row r="19" spans="1:15" ht="15.5" x14ac:dyDescent="0.35">
      <c r="A19" s="38"/>
      <c r="B19" s="56" t="s">
        <v>592</v>
      </c>
      <c r="C19" s="10"/>
      <c r="D19" s="34"/>
      <c r="E19" s="34"/>
      <c r="F19" s="34"/>
      <c r="G19" s="34"/>
      <c r="H19" s="34"/>
      <c r="I19" s="11"/>
      <c r="J19" s="12"/>
    </row>
    <row r="20" spans="1:15" ht="15.5" x14ac:dyDescent="0.35">
      <c r="A20" s="38"/>
      <c r="B20" s="57" t="s">
        <v>593</v>
      </c>
      <c r="C20" s="9">
        <f>C18+C19</f>
        <v>0</v>
      </c>
      <c r="D20" s="34"/>
      <c r="E20" s="34"/>
      <c r="F20" s="34"/>
      <c r="G20" s="34"/>
      <c r="H20" s="34"/>
      <c r="J20" s="13"/>
      <c r="K20" s="14"/>
    </row>
    <row r="21" spans="1:15" ht="5.25" customHeight="1" x14ac:dyDescent="0.35">
      <c r="A21" s="38"/>
      <c r="B21" s="58"/>
      <c r="C21" s="39"/>
      <c r="D21" s="34"/>
      <c r="E21" s="34"/>
      <c r="F21" s="34"/>
      <c r="G21" s="34"/>
      <c r="H21" s="34"/>
      <c r="J21" s="13"/>
      <c r="K21" s="15"/>
    </row>
    <row r="22" spans="1:15" ht="15.5" x14ac:dyDescent="0.35">
      <c r="A22" s="38" t="s">
        <v>594</v>
      </c>
      <c r="B22" s="59" t="s">
        <v>595</v>
      </c>
      <c r="C22" s="42"/>
      <c r="D22" s="43"/>
      <c r="E22" s="43"/>
      <c r="F22" s="43"/>
      <c r="G22" s="44"/>
      <c r="H22" s="34"/>
      <c r="J22" s="13"/>
      <c r="K22" s="15"/>
    </row>
    <row r="23" spans="1:15" ht="15.5" x14ac:dyDescent="0.35">
      <c r="A23" s="38"/>
      <c r="B23" s="60" t="s">
        <v>596</v>
      </c>
      <c r="C23" s="349"/>
      <c r="D23" s="349"/>
      <c r="E23" s="349"/>
      <c r="F23" s="349"/>
      <c r="G23" s="350"/>
      <c r="H23" s="34"/>
      <c r="J23" s="13"/>
      <c r="K23" s="15"/>
    </row>
    <row r="24" spans="1:15" ht="5.25" customHeight="1" x14ac:dyDescent="0.35">
      <c r="A24" s="38"/>
      <c r="B24" s="34"/>
      <c r="C24" s="34"/>
      <c r="D24" s="34"/>
      <c r="E24" s="34"/>
      <c r="F24" s="34"/>
      <c r="G24" s="34"/>
      <c r="H24" s="34"/>
      <c r="J24" s="13"/>
      <c r="K24" s="15"/>
    </row>
    <row r="25" spans="1:15" ht="18.75" customHeight="1" x14ac:dyDescent="0.45">
      <c r="A25" s="351" t="s">
        <v>597</v>
      </c>
      <c r="B25" s="351"/>
      <c r="C25" s="351"/>
      <c r="D25" s="351"/>
      <c r="E25" s="351"/>
      <c r="F25" s="351"/>
      <c r="G25" s="351"/>
      <c r="H25" s="34"/>
      <c r="J25" s="13"/>
      <c r="K25" s="15"/>
    </row>
    <row r="26" spans="1:15" ht="9" customHeight="1" thickBot="1" x14ac:dyDescent="0.4">
      <c r="A26" s="38"/>
      <c r="B26" s="41"/>
      <c r="C26" s="34"/>
      <c r="D26" s="34"/>
      <c r="E26" s="34"/>
      <c r="F26" s="34"/>
      <c r="G26" s="34"/>
      <c r="H26" s="34"/>
      <c r="J26" s="13"/>
      <c r="K26" s="15"/>
    </row>
    <row r="27" spans="1:15" ht="36.75" customHeight="1" thickBot="1" x14ac:dyDescent="0.4">
      <c r="A27" s="38" t="s">
        <v>598</v>
      </c>
      <c r="B27" s="269" t="s">
        <v>599</v>
      </c>
      <c r="C27" s="270" t="s">
        <v>600</v>
      </c>
      <c r="D27" s="271" t="s">
        <v>601</v>
      </c>
      <c r="E27" s="270" t="s">
        <v>602</v>
      </c>
      <c r="F27" s="271" t="s">
        <v>603</v>
      </c>
      <c r="G27" s="272" t="s">
        <v>604</v>
      </c>
      <c r="H27" s="34"/>
      <c r="I27" s="353" t="s">
        <v>605</v>
      </c>
      <c r="J27" s="354"/>
      <c r="K27" s="354"/>
      <c r="L27" s="354"/>
      <c r="M27" s="354"/>
      <c r="N27" s="354"/>
      <c r="O27" s="355"/>
    </row>
    <row r="28" spans="1:15" ht="18.75" customHeight="1" x14ac:dyDescent="0.35">
      <c r="A28" s="38"/>
      <c r="B28" s="273" t="s">
        <v>606</v>
      </c>
      <c r="C28" s="274"/>
      <c r="D28" s="17"/>
      <c r="E28" s="275">
        <f>D28</f>
        <v>0</v>
      </c>
      <c r="F28" s="17"/>
      <c r="G28" s="276">
        <f t="shared" ref="G28:G33" si="0">E28-F28</f>
        <v>0</v>
      </c>
      <c r="H28" s="34"/>
      <c r="I28" s="356" t="s">
        <v>607</v>
      </c>
      <c r="J28" s="357"/>
      <c r="K28" s="357"/>
      <c r="L28" s="357"/>
      <c r="M28" s="357"/>
      <c r="N28" s="357"/>
      <c r="O28" s="358"/>
    </row>
    <row r="29" spans="1:15" ht="18.75" customHeight="1" x14ac:dyDescent="0.35">
      <c r="A29" s="38"/>
      <c r="B29" s="273" t="s">
        <v>608</v>
      </c>
      <c r="C29" s="275">
        <f t="shared" ref="C29:C35" si="1">G28</f>
        <v>0</v>
      </c>
      <c r="D29" s="17"/>
      <c r="E29" s="275">
        <f t="shared" ref="E29:E34" si="2">C29+D29</f>
        <v>0</v>
      </c>
      <c r="F29" s="17"/>
      <c r="G29" s="276">
        <f t="shared" si="0"/>
        <v>0</v>
      </c>
      <c r="H29" s="34"/>
      <c r="I29" s="356"/>
      <c r="J29" s="357"/>
      <c r="K29" s="357"/>
      <c r="L29" s="357"/>
      <c r="M29" s="357"/>
      <c r="N29" s="357"/>
      <c r="O29" s="358"/>
    </row>
    <row r="30" spans="1:15" ht="18.75" customHeight="1" x14ac:dyDescent="0.35">
      <c r="A30" s="38"/>
      <c r="B30" s="273" t="s">
        <v>609</v>
      </c>
      <c r="C30" s="275">
        <f t="shared" si="1"/>
        <v>0</v>
      </c>
      <c r="D30" s="17"/>
      <c r="E30" s="275">
        <f t="shared" si="2"/>
        <v>0</v>
      </c>
      <c r="F30" s="17"/>
      <c r="G30" s="276">
        <f t="shared" si="0"/>
        <v>0</v>
      </c>
      <c r="H30" s="34"/>
      <c r="I30" s="356"/>
      <c r="J30" s="357"/>
      <c r="K30" s="357"/>
      <c r="L30" s="357"/>
      <c r="M30" s="357"/>
      <c r="N30" s="357"/>
      <c r="O30" s="358"/>
    </row>
    <row r="31" spans="1:15" ht="18.75" customHeight="1" x14ac:dyDescent="0.35">
      <c r="A31" s="38"/>
      <c r="B31" s="273" t="s">
        <v>610</v>
      </c>
      <c r="C31" s="275">
        <f t="shared" si="1"/>
        <v>0</v>
      </c>
      <c r="D31" s="17"/>
      <c r="E31" s="275">
        <f t="shared" si="2"/>
        <v>0</v>
      </c>
      <c r="F31" s="17"/>
      <c r="G31" s="276">
        <f t="shared" si="0"/>
        <v>0</v>
      </c>
      <c r="H31" s="34"/>
      <c r="I31" s="356"/>
      <c r="J31" s="357"/>
      <c r="K31" s="357"/>
      <c r="L31" s="357"/>
      <c r="M31" s="357"/>
      <c r="N31" s="357"/>
      <c r="O31" s="358"/>
    </row>
    <row r="32" spans="1:15" ht="18.75" customHeight="1" x14ac:dyDescent="0.35">
      <c r="A32" s="38"/>
      <c r="B32" s="273" t="s">
        <v>611</v>
      </c>
      <c r="C32" s="275">
        <f t="shared" si="1"/>
        <v>0</v>
      </c>
      <c r="D32" s="17"/>
      <c r="E32" s="275">
        <f t="shared" si="2"/>
        <v>0</v>
      </c>
      <c r="F32" s="17"/>
      <c r="G32" s="276">
        <f t="shared" si="0"/>
        <v>0</v>
      </c>
      <c r="H32" s="34"/>
      <c r="I32" s="356"/>
      <c r="J32" s="357"/>
      <c r="K32" s="357"/>
      <c r="L32" s="357"/>
      <c r="M32" s="357"/>
      <c r="N32" s="357"/>
      <c r="O32" s="358"/>
    </row>
    <row r="33" spans="1:15" ht="18.75" customHeight="1" x14ac:dyDescent="0.35">
      <c r="A33" s="38"/>
      <c r="B33" s="273" t="s">
        <v>612</v>
      </c>
      <c r="C33" s="275">
        <f t="shared" si="1"/>
        <v>0</v>
      </c>
      <c r="D33" s="17"/>
      <c r="E33" s="275">
        <f t="shared" si="2"/>
        <v>0</v>
      </c>
      <c r="F33" s="17"/>
      <c r="G33" s="277">
        <f t="shared" si="0"/>
        <v>0</v>
      </c>
      <c r="H33" s="34"/>
      <c r="I33" s="356"/>
      <c r="J33" s="357"/>
      <c r="K33" s="357"/>
      <c r="L33" s="357"/>
      <c r="M33" s="357"/>
      <c r="N33" s="357"/>
      <c r="O33" s="358"/>
    </row>
    <row r="34" spans="1:15" ht="18.75" customHeight="1" x14ac:dyDescent="0.35">
      <c r="A34" s="38"/>
      <c r="B34" s="278" t="s">
        <v>613</v>
      </c>
      <c r="C34" s="279">
        <f t="shared" si="1"/>
        <v>0</v>
      </c>
      <c r="D34" s="17"/>
      <c r="E34" s="275">
        <f t="shared" si="2"/>
        <v>0</v>
      </c>
      <c r="F34" s="17"/>
      <c r="G34" s="277">
        <f>E34-F34</f>
        <v>0</v>
      </c>
      <c r="H34" s="34"/>
      <c r="I34" s="356"/>
      <c r="J34" s="357"/>
      <c r="K34" s="357"/>
      <c r="L34" s="357"/>
      <c r="M34" s="357"/>
      <c r="N34" s="357"/>
      <c r="O34" s="358"/>
    </row>
    <row r="35" spans="1:15" ht="18.75" customHeight="1" x14ac:dyDescent="0.35">
      <c r="A35" s="38"/>
      <c r="B35" s="278" t="s">
        <v>614</v>
      </c>
      <c r="C35" s="279">
        <f t="shared" si="1"/>
        <v>0</v>
      </c>
      <c r="D35" s="17"/>
      <c r="E35" s="275">
        <f>C35+D35</f>
        <v>0</v>
      </c>
      <c r="F35" s="280"/>
      <c r="G35" s="281">
        <f>E35-F35</f>
        <v>0</v>
      </c>
      <c r="H35" s="34"/>
      <c r="I35" s="356"/>
      <c r="J35" s="357"/>
      <c r="K35" s="357"/>
      <c r="L35" s="357"/>
      <c r="M35" s="357"/>
      <c r="N35" s="357"/>
      <c r="O35" s="358"/>
    </row>
    <row r="36" spans="1:15" ht="18.75" customHeight="1" x14ac:dyDescent="0.35">
      <c r="A36" s="38"/>
      <c r="B36" s="283" t="s">
        <v>615</v>
      </c>
      <c r="C36" s="284"/>
      <c r="D36" s="285"/>
      <c r="E36" s="286">
        <f>C36+D36</f>
        <v>0</v>
      </c>
      <c r="F36" s="290"/>
      <c r="G36" s="287"/>
      <c r="H36" s="34"/>
      <c r="I36" s="356"/>
      <c r="J36" s="357"/>
      <c r="K36" s="357"/>
      <c r="L36" s="357"/>
      <c r="M36" s="357"/>
      <c r="N36" s="357"/>
      <c r="O36" s="358"/>
    </row>
    <row r="37" spans="1:15" ht="18.75" customHeight="1" x14ac:dyDescent="0.35">
      <c r="A37" s="38"/>
      <c r="B37" s="288" t="s">
        <v>616</v>
      </c>
      <c r="C37" s="282"/>
      <c r="D37" s="282">
        <f>SUM(D28:D36)</f>
        <v>0</v>
      </c>
      <c r="E37" s="282"/>
      <c r="F37" s="282">
        <f>SUM(F28:F36)</f>
        <v>0</v>
      </c>
      <c r="G37" s="289"/>
      <c r="H37" s="34"/>
      <c r="I37" s="356"/>
      <c r="J37" s="357"/>
      <c r="K37" s="357"/>
      <c r="L37" s="357"/>
      <c r="M37" s="357"/>
      <c r="N37" s="357"/>
      <c r="O37" s="358"/>
    </row>
    <row r="38" spans="1:15" ht="18.75" customHeight="1" thickBot="1" x14ac:dyDescent="0.5">
      <c r="A38" s="48"/>
      <c r="B38" s="48"/>
      <c r="C38" s="48"/>
      <c r="D38" s="48"/>
      <c r="E38" s="48"/>
      <c r="F38" s="48"/>
      <c r="G38" s="48"/>
      <c r="H38" s="34"/>
      <c r="I38" s="359"/>
      <c r="J38" s="360"/>
      <c r="K38" s="360"/>
      <c r="L38" s="360"/>
      <c r="M38" s="360"/>
      <c r="N38" s="360"/>
      <c r="O38" s="361"/>
    </row>
    <row r="39" spans="1:15" ht="15.5" x14ac:dyDescent="0.35">
      <c r="A39" s="38" t="s">
        <v>617</v>
      </c>
      <c r="B39" s="61" t="s">
        <v>618</v>
      </c>
      <c r="C39" s="66"/>
      <c r="D39" s="352" t="s">
        <v>619</v>
      </c>
      <c r="E39" s="352"/>
      <c r="F39" s="352"/>
      <c r="G39" s="352"/>
      <c r="H39" s="352"/>
      <c r="K39" s="15"/>
    </row>
    <row r="40" spans="1:15" ht="15.5" x14ac:dyDescent="0.35">
      <c r="A40" s="38"/>
      <c r="B40" s="62" t="s">
        <v>620</v>
      </c>
      <c r="C40" s="67">
        <f>C45+C47</f>
        <v>0</v>
      </c>
      <c r="D40" s="34"/>
      <c r="E40" s="34"/>
      <c r="F40" s="34"/>
      <c r="G40" s="34"/>
      <c r="H40" s="34"/>
      <c r="J40" s="13"/>
      <c r="K40" s="15"/>
    </row>
    <row r="41" spans="1:15" ht="6.75" customHeight="1" x14ac:dyDescent="0.35">
      <c r="A41" s="38"/>
      <c r="B41" s="63"/>
      <c r="C41" s="68"/>
      <c r="D41" s="34"/>
      <c r="E41" s="34"/>
      <c r="F41" s="34"/>
      <c r="G41" s="34"/>
      <c r="H41" s="34"/>
      <c r="J41" s="13"/>
      <c r="K41" s="15"/>
    </row>
    <row r="42" spans="1:15" ht="15.5" x14ac:dyDescent="0.35">
      <c r="A42" s="38"/>
      <c r="B42" s="7" t="s">
        <v>621</v>
      </c>
      <c r="C42" s="69" t="s">
        <v>622</v>
      </c>
      <c r="D42" s="34"/>
      <c r="E42" s="34"/>
      <c r="F42" s="34"/>
      <c r="G42" s="34"/>
      <c r="H42" s="34"/>
      <c r="J42" s="13"/>
      <c r="K42" s="15"/>
    </row>
    <row r="43" spans="1:15" ht="15.5" x14ac:dyDescent="0.35">
      <c r="A43" s="38"/>
      <c r="B43" s="7" t="s">
        <v>623</v>
      </c>
      <c r="C43" s="18"/>
      <c r="D43" s="34"/>
      <c r="E43" s="34"/>
      <c r="F43" s="34"/>
      <c r="G43" s="34"/>
      <c r="H43" s="34"/>
      <c r="J43" s="13"/>
      <c r="K43" s="15"/>
    </row>
    <row r="44" spans="1:15" ht="15.5" x14ac:dyDescent="0.35">
      <c r="A44" s="38"/>
      <c r="B44" s="7" t="s">
        <v>624</v>
      </c>
      <c r="C44" s="18"/>
      <c r="D44" s="34"/>
      <c r="E44" s="34"/>
      <c r="F44" s="34"/>
      <c r="G44" s="34"/>
      <c r="H44" s="34"/>
      <c r="J44" s="13"/>
      <c r="K44" s="15"/>
    </row>
    <row r="45" spans="1:15" ht="15.5" x14ac:dyDescent="0.35">
      <c r="A45" s="38"/>
      <c r="B45" s="7" t="s">
        <v>625</v>
      </c>
      <c r="C45" s="16">
        <f>SUM(C43:C44)</f>
        <v>0</v>
      </c>
      <c r="D45" s="34"/>
      <c r="E45" s="34"/>
      <c r="F45" s="34"/>
      <c r="G45" s="34"/>
      <c r="H45" s="34"/>
      <c r="J45" s="13"/>
      <c r="K45" s="15"/>
    </row>
    <row r="46" spans="1:15" ht="15.5" x14ac:dyDescent="0.35">
      <c r="A46" s="38"/>
      <c r="B46" s="7"/>
      <c r="C46" s="16"/>
      <c r="D46" s="34"/>
      <c r="E46" s="34"/>
      <c r="F46" s="34"/>
      <c r="G46" s="34"/>
      <c r="H46" s="34"/>
      <c r="J46" s="13"/>
      <c r="K46" s="15"/>
    </row>
    <row r="47" spans="1:15" ht="15.5" x14ac:dyDescent="0.35">
      <c r="A47" s="38"/>
      <c r="B47" s="64" t="s">
        <v>626</v>
      </c>
      <c r="C47" s="65">
        <f>SUM(Table14[Amount])</f>
        <v>0</v>
      </c>
      <c r="D47" s="34"/>
      <c r="E47" s="34"/>
      <c r="F47" s="34"/>
      <c r="G47" s="34"/>
      <c r="H47" s="34"/>
      <c r="J47" s="13"/>
      <c r="K47" s="15"/>
    </row>
    <row r="48" spans="1:15" ht="15.5" x14ac:dyDescent="0.35">
      <c r="A48" s="38"/>
      <c r="B48" s="111" t="s">
        <v>627</v>
      </c>
      <c r="C48" s="112" t="s">
        <v>622</v>
      </c>
      <c r="D48" s="34"/>
      <c r="E48" s="34"/>
      <c r="F48" s="34"/>
      <c r="G48" s="34"/>
      <c r="H48" s="34"/>
      <c r="J48" s="13"/>
      <c r="K48" s="15"/>
    </row>
    <row r="49" spans="1:11" ht="15.5" x14ac:dyDescent="0.35">
      <c r="A49" s="38"/>
      <c r="B49" s="7" t="s">
        <v>628</v>
      </c>
      <c r="C49" s="18"/>
      <c r="D49" s="34"/>
      <c r="E49" s="34"/>
      <c r="F49" s="34"/>
      <c r="G49" s="34"/>
      <c r="H49" s="34"/>
      <c r="J49" s="13"/>
      <c r="K49" s="15"/>
    </row>
    <row r="50" spans="1:11" ht="15.5" x14ac:dyDescent="0.35">
      <c r="A50" s="38"/>
      <c r="B50" s="7" t="s">
        <v>629</v>
      </c>
      <c r="C50" s="18"/>
      <c r="D50" s="34"/>
      <c r="E50" s="34"/>
      <c r="F50" s="34"/>
      <c r="G50" s="34"/>
      <c r="H50" s="34"/>
      <c r="I50" s="19"/>
      <c r="J50" s="13"/>
      <c r="K50" s="14"/>
    </row>
    <row r="51" spans="1:11" ht="15.5" x14ac:dyDescent="0.35">
      <c r="A51" s="38"/>
      <c r="B51" s="7" t="s">
        <v>630</v>
      </c>
      <c r="C51" s="18"/>
      <c r="D51" s="34"/>
      <c r="E51" s="34"/>
      <c r="F51" s="34"/>
      <c r="G51" s="34"/>
      <c r="H51" s="34"/>
      <c r="I51" s="20"/>
      <c r="J51" s="13"/>
      <c r="K51" s="15"/>
    </row>
    <row r="52" spans="1:11" ht="15.5" x14ac:dyDescent="0.35">
      <c r="A52" s="38"/>
      <c r="B52" s="7" t="s">
        <v>631</v>
      </c>
      <c r="C52" s="18"/>
      <c r="D52" s="34"/>
      <c r="E52" s="34"/>
      <c r="F52" s="34"/>
      <c r="G52" s="34"/>
      <c r="H52" s="34"/>
      <c r="I52" s="20"/>
      <c r="J52" s="13"/>
      <c r="K52" s="15"/>
    </row>
    <row r="53" spans="1:11" ht="15.5" x14ac:dyDescent="0.35">
      <c r="A53" s="38"/>
      <c r="B53" s="7" t="s">
        <v>632</v>
      </c>
      <c r="C53" s="18"/>
      <c r="D53" s="34"/>
      <c r="E53" s="34"/>
      <c r="F53" s="34"/>
      <c r="G53" s="34"/>
      <c r="H53" s="34"/>
      <c r="I53" s="20"/>
      <c r="J53" s="13"/>
      <c r="K53" s="15"/>
    </row>
    <row r="54" spans="1:11" ht="15.5" x14ac:dyDescent="0.35">
      <c r="A54" s="38"/>
      <c r="B54" s="7" t="s">
        <v>633</v>
      </c>
      <c r="C54" s="18"/>
      <c r="D54" s="34"/>
      <c r="E54" s="34"/>
      <c r="F54" s="34"/>
      <c r="G54" s="34"/>
      <c r="H54" s="34"/>
      <c r="J54" s="13"/>
      <c r="K54" s="15"/>
    </row>
    <row r="55" spans="1:11" ht="15.5" x14ac:dyDescent="0.35">
      <c r="A55" s="38"/>
      <c r="B55" s="7" t="s">
        <v>634</v>
      </c>
      <c r="C55" s="18"/>
      <c r="D55" s="34"/>
      <c r="E55" s="34"/>
      <c r="F55" s="34"/>
      <c r="G55" s="34"/>
      <c r="H55" s="34"/>
      <c r="J55" s="13"/>
      <c r="K55" s="15"/>
    </row>
    <row r="56" spans="1:11" ht="15.5" x14ac:dyDescent="0.35">
      <c r="A56" s="38"/>
      <c r="B56" s="36"/>
      <c r="C56" s="45"/>
      <c r="D56" s="34"/>
      <c r="E56" s="34"/>
      <c r="F56" s="34"/>
      <c r="G56" s="34"/>
      <c r="H56" s="34"/>
      <c r="J56" s="13"/>
      <c r="K56" s="15"/>
    </row>
    <row r="57" spans="1:11" ht="15.5" x14ac:dyDescent="0.35">
      <c r="A57" s="38"/>
      <c r="B57" s="46"/>
      <c r="C57" s="34"/>
      <c r="D57" s="34"/>
      <c r="E57" s="34"/>
      <c r="F57" s="34"/>
      <c r="G57" s="34"/>
      <c r="H57" s="34"/>
      <c r="J57" s="12"/>
      <c r="K57" s="15"/>
    </row>
    <row r="58" spans="1:11" ht="15.5" x14ac:dyDescent="0.35">
      <c r="A58" s="38"/>
      <c r="B58" s="47"/>
      <c r="C58" s="176"/>
      <c r="D58" s="176"/>
      <c r="E58" s="177"/>
      <c r="F58" s="176"/>
      <c r="G58" s="34"/>
      <c r="H58" s="34"/>
      <c r="J58" s="12"/>
      <c r="K58" s="15"/>
    </row>
  </sheetData>
  <sheetProtection selectLockedCells="1"/>
  <mergeCells count="6">
    <mergeCell ref="A10:G10"/>
    <mergeCell ref="C23:G23"/>
    <mergeCell ref="A25:G25"/>
    <mergeCell ref="D39:H39"/>
    <mergeCell ref="I27:O27"/>
    <mergeCell ref="I28:O38"/>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4"/>
  <sheetViews>
    <sheetView zoomScaleNormal="100" workbookViewId="0"/>
  </sheetViews>
  <sheetFormatPr defaultColWidth="20.7265625" defaultRowHeight="12.5" x14ac:dyDescent="0.25"/>
  <cols>
    <col min="1" max="1" width="20.7265625" style="99"/>
    <col min="2" max="6" width="20.7265625" style="104"/>
    <col min="7" max="7" width="31.26953125" style="100" customWidth="1"/>
    <col min="8" max="8" width="26.26953125" style="100" customWidth="1"/>
    <col min="9" max="9" width="28.54296875" style="100" customWidth="1"/>
    <col min="10" max="13" width="23.54296875" style="100" customWidth="1"/>
    <col min="14" max="16" width="20.7265625" style="100"/>
    <col min="17" max="16384" width="20.7265625" style="101"/>
  </cols>
  <sheetData>
    <row r="1" spans="1:18" ht="101" thickBot="1" x14ac:dyDescent="0.35">
      <c r="A1" s="103" t="s">
        <v>635</v>
      </c>
      <c r="B1" s="104" t="s">
        <v>636</v>
      </c>
      <c r="C1" s="104" t="s">
        <v>637</v>
      </c>
      <c r="D1" s="104" t="s">
        <v>638</v>
      </c>
      <c r="E1" s="104" t="s">
        <v>639</v>
      </c>
      <c r="F1" s="104" t="s">
        <v>640</v>
      </c>
      <c r="G1" s="100" t="s">
        <v>641</v>
      </c>
      <c r="H1" s="245" t="s">
        <v>642</v>
      </c>
      <c r="I1" s="100" t="s">
        <v>643</v>
      </c>
      <c r="J1" s="100" t="s">
        <v>644</v>
      </c>
      <c r="K1" s="100" t="s">
        <v>645</v>
      </c>
      <c r="L1" s="100" t="s">
        <v>646</v>
      </c>
      <c r="M1" s="100" t="s">
        <v>647</v>
      </c>
      <c r="N1" s="246" t="s">
        <v>648</v>
      </c>
      <c r="O1" s="246" t="s">
        <v>649</v>
      </c>
      <c r="P1" s="246" t="s">
        <v>650</v>
      </c>
      <c r="Q1" s="246" t="s">
        <v>651</v>
      </c>
      <c r="R1" s="246" t="s">
        <v>652</v>
      </c>
    </row>
    <row r="2" spans="1:18" ht="37.5" x14ac:dyDescent="0.25">
      <c r="A2" s="220" t="s">
        <v>105</v>
      </c>
      <c r="B2" s="113" t="s">
        <v>653</v>
      </c>
      <c r="C2" s="114" t="s">
        <v>654</v>
      </c>
      <c r="D2" s="114" t="s">
        <v>655</v>
      </c>
      <c r="E2" s="114" t="s">
        <v>656</v>
      </c>
      <c r="F2" s="114" t="s">
        <v>657</v>
      </c>
      <c r="G2" s="236" t="s">
        <v>658</v>
      </c>
      <c r="H2" s="232" t="s">
        <v>659</v>
      </c>
      <c r="I2" s="235" t="s">
        <v>660</v>
      </c>
      <c r="J2" s="232" t="s">
        <v>661</v>
      </c>
      <c r="K2" s="232" t="s">
        <v>662</v>
      </c>
      <c r="L2" s="232" t="s">
        <v>663</v>
      </c>
      <c r="M2" s="232" t="s">
        <v>664</v>
      </c>
      <c r="N2" s="232" t="s">
        <v>665</v>
      </c>
      <c r="O2" s="232" t="s">
        <v>666</v>
      </c>
      <c r="P2" s="232" t="s">
        <v>667</v>
      </c>
      <c r="Q2" s="232" t="s">
        <v>668</v>
      </c>
      <c r="R2" s="232" t="s">
        <v>669</v>
      </c>
    </row>
    <row r="3" spans="1:18" ht="14.5" x14ac:dyDescent="0.35">
      <c r="A3" s="223" t="str" cm="1">
        <f t="array" ref="A3">IFERROR(INDEX(apc[Discounts, memberships &amp; pre-payment agreements], MATCH(0,IF(ISBLANK(apc[Discounts, memberships &amp; pre-payment agreements]),1, COUNTIF($A$2:A2,apc[Discounts, memberships &amp; pre-payment agreements])), 0)),"")</f>
        <v>TA - No discount</v>
      </c>
      <c r="B3" s="227">
        <v>0</v>
      </c>
      <c r="C3" s="228">
        <v>0</v>
      </c>
      <c r="D3" s="228">
        <v>0</v>
      </c>
      <c r="E3" s="228">
        <v>0</v>
      </c>
      <c r="F3" s="228">
        <v>0</v>
      </c>
      <c r="G3" s="215">
        <f>IF($A3="","", COUNTIF(apc[Discounts, memberships &amp; pre-payment agreements], A3))</f>
        <v>59</v>
      </c>
      <c r="H3" s="215">
        <f>IF($A3="","", SUMIF(apc[Discounts, memberships &amp; pre-payment agreements], $A3, apc[APC paid (£) including VAT if charged]))</f>
        <v>0</v>
      </c>
      <c r="I3" s="215">
        <f>IF($A3="","", SUMIF(apc[Discounts, memberships &amp; pre-payment agreements], $A3, apc[Amount of APC charged to Wellcome grant (including VAT if charged) in £] ))</f>
        <v>0</v>
      </c>
      <c r="J3" s="216">
        <f>IF($A3="","", SUMIF(apc[Discounts, memberships &amp; pre-payment agreements], $A3, apc[Amount of APC charged to CRUK grant (including VAT if charged) in £]))</f>
        <v>0</v>
      </c>
      <c r="K3" s="217">
        <f>IF($A3="","", SUMIF(apc[Discounts, memberships &amp; pre-payment agreements], $A3, apc[Amount of APC charged to BHF grant (including VAT if charged) in £]))</f>
        <v>0</v>
      </c>
      <c r="L3" s="217">
        <f>IF($A3="","", SUMIF(apc[Discounts, memberships &amp; pre-payment agreements], $A3, apc[Amount of APC charged to RCUK OA fund (including VAT if charged) in £]))</f>
        <v>0</v>
      </c>
      <c r="M3" s="218">
        <f>IF($A3="","", SUMIF(apc[Discounts, memberships &amp; pre-payment agreements], $A3, apc[Amount of APC charged to institutional budgets]))</f>
        <v>0</v>
      </c>
      <c r="N3" s="247">
        <f t="shared" ref="N3:N50" si="0">IFERROR(B3+M3, "")</f>
        <v>0</v>
      </c>
      <c r="O3" s="247">
        <f t="shared" ref="O3:O50" si="1">IFERROR(C3+I3, "")</f>
        <v>0</v>
      </c>
      <c r="P3" s="216">
        <f t="shared" ref="P3:P50" si="2">IFERROR(D3+J3,"")</f>
        <v>0</v>
      </c>
      <c r="Q3" s="217">
        <f t="shared" ref="Q3:Q50" si="3">IFERROR(E3+K3,"")</f>
        <v>0</v>
      </c>
      <c r="R3" s="218">
        <f t="shared" ref="R3:R50" si="4">IFERROR(F3+L3,"")</f>
        <v>0</v>
      </c>
    </row>
    <row r="4" spans="1:18" ht="14.5" x14ac:dyDescent="0.35">
      <c r="A4" s="224" t="str" cm="1">
        <f t="array" ref="A4">IFERROR(INDEX(apc[Discounts, memberships &amp; pre-payment agreements], MATCH(0,IF(ISBLANK(apc[Discounts, memberships &amp; pre-payment agreements]),1, COUNTIF($A$2:A3,apc[Discounts, memberships &amp; pre-payment agreements])), 0)),"")</f>
        <v/>
      </c>
      <c r="B4" s="166"/>
      <c r="C4" s="221"/>
      <c r="D4" s="221"/>
      <c r="E4" s="221"/>
      <c r="F4" s="221"/>
      <c r="G4" s="219" t="str">
        <f>IF($A4="","", COUNTIF(apc[Discounts, memberships &amp; pre-payment agreements], A4))</f>
        <v/>
      </c>
      <c r="H4" s="219" t="str">
        <f>IF($A4="","", SUMIF(apc[Discounts, memberships &amp; pre-payment agreements], $A4, apc[APC paid (£) including VAT if charged]))</f>
        <v/>
      </c>
      <c r="I4" s="219" t="str">
        <f>IF($A4="","", SUMIF(apc[Discounts, memberships &amp; pre-payment agreements], $A4, apc[Amount of APC charged to Wellcome grant (including VAT if charged) in £] ))</f>
        <v/>
      </c>
      <c r="J4" s="103" t="str">
        <f>IF($A4="","", SUMIF(apc[Discounts, memberships &amp; pre-payment agreements], $A4, apc[Amount of APC charged to CRUK grant (including VAT if charged) in £]))</f>
        <v/>
      </c>
      <c r="K4" s="226" t="str">
        <f>IF($A4="","", SUMIF(apc[Discounts, memberships &amp; pre-payment agreements], $A4, apc[Amount of APC charged to BHF grant (including VAT if charged) in £]))</f>
        <v/>
      </c>
      <c r="L4" s="226" t="str">
        <f>IF($A4="","", SUMIF(apc[Discounts, memberships &amp; pre-payment agreements], $A4, apc[Amount of APC charged to RCUK OA fund (including VAT if charged) in £]))</f>
        <v/>
      </c>
      <c r="M4" s="231" t="str">
        <f>IF($A4="","", SUMIF(apc[Discounts, memberships &amp; pre-payment agreements], $A4, apc[Amount of APC charged to institutional budgets]))</f>
        <v/>
      </c>
      <c r="N4" s="100" t="str">
        <f t="shared" si="0"/>
        <v/>
      </c>
      <c r="O4" s="100" t="str">
        <f t="shared" si="1"/>
        <v/>
      </c>
      <c r="P4" s="103" t="str">
        <f t="shared" si="2"/>
        <v/>
      </c>
      <c r="Q4" s="226" t="str">
        <f t="shared" si="3"/>
        <v/>
      </c>
      <c r="R4" s="231" t="str">
        <f t="shared" si="4"/>
        <v/>
      </c>
    </row>
    <row r="5" spans="1:18" ht="14.5" x14ac:dyDescent="0.35">
      <c r="A5" s="224" t="str" cm="1">
        <f t="array" ref="A5">IFERROR(INDEX(apc[Discounts, memberships &amp; pre-payment agreements], MATCH(0,IF(ISBLANK(apc[Discounts, memberships &amp; pre-payment agreements]),1, COUNTIF($A$2:A4,apc[Discounts, memberships &amp; pre-payment agreements])), 0)),"")</f>
        <v/>
      </c>
      <c r="B5" s="166"/>
      <c r="C5" s="221"/>
      <c r="D5" s="221"/>
      <c r="E5" s="221"/>
      <c r="F5" s="221"/>
      <c r="G5" s="219" t="str">
        <f>IF($A5="","", COUNTIF(apc[Discounts, memberships &amp; pre-payment agreements], A5))</f>
        <v/>
      </c>
      <c r="H5" s="219" t="str">
        <f>IF($A5="","", SUMIF(apc[Discounts, memberships &amp; pre-payment agreements], $A5, apc[APC paid (£) including VAT if charged]))</f>
        <v/>
      </c>
      <c r="I5" s="219" t="str">
        <f>IF($A5="","", SUMIF(apc[Discounts, memberships &amp; pre-payment agreements], $A5, apc[Amount of APC charged to Wellcome grant (including VAT if charged) in £] ))</f>
        <v/>
      </c>
      <c r="J5" s="103" t="str">
        <f>IF($A5="","", SUMIF(apc[Discounts, memberships &amp; pre-payment agreements], $A5, apc[Amount of APC charged to CRUK grant (including VAT if charged) in £]))</f>
        <v/>
      </c>
      <c r="K5" s="226" t="str">
        <f>IF($A5="","", SUMIF(apc[Discounts, memberships &amp; pre-payment agreements], $A5, apc[Amount of APC charged to BHF grant (including VAT if charged) in £]))</f>
        <v/>
      </c>
      <c r="L5" s="226" t="str">
        <f>IF($A5="","", SUMIF(apc[Discounts, memberships &amp; pre-payment agreements], $A5, apc[Amount of APC charged to RCUK OA fund (including VAT if charged) in £]))</f>
        <v/>
      </c>
      <c r="M5" s="231" t="str">
        <f>IF($A5="","", SUMIF(apc[Discounts, memberships &amp; pre-payment agreements], $A5, apc[Amount of APC charged to institutional budgets]))</f>
        <v/>
      </c>
      <c r="N5" s="100" t="str">
        <f t="shared" si="0"/>
        <v/>
      </c>
      <c r="O5" s="100" t="str">
        <f t="shared" si="1"/>
        <v/>
      </c>
      <c r="P5" s="103" t="str">
        <f t="shared" si="2"/>
        <v/>
      </c>
      <c r="Q5" s="226" t="str">
        <f t="shared" si="3"/>
        <v/>
      </c>
      <c r="R5" s="231" t="str">
        <f t="shared" si="4"/>
        <v/>
      </c>
    </row>
    <row r="6" spans="1:18" ht="14.5" x14ac:dyDescent="0.35">
      <c r="A6" s="224" t="str" cm="1">
        <f t="array" ref="A6">IFERROR(INDEX(apc[Discounts, memberships &amp; pre-payment agreements], MATCH(0,IF(ISBLANK(apc[Discounts, memberships &amp; pre-payment agreements]),1, COUNTIF($A$2:A5,apc[Discounts, memberships &amp; pre-payment agreements])), 0)),"")</f>
        <v/>
      </c>
      <c r="B6" s="166"/>
      <c r="C6" s="221"/>
      <c r="D6" s="221"/>
      <c r="E6" s="221"/>
      <c r="F6" s="221"/>
      <c r="G6" s="219" t="str">
        <f>IF($A6="","", COUNTIF(apc[Discounts, memberships &amp; pre-payment agreements], A6))</f>
        <v/>
      </c>
      <c r="H6" s="219" t="str">
        <f>IF($A6="","", SUMIF(apc[Discounts, memberships &amp; pre-payment agreements], $A6, apc[APC paid (£) including VAT if charged]))</f>
        <v/>
      </c>
      <c r="I6" s="219" t="str">
        <f>IF($A6="","", SUMIF(apc[Discounts, memberships &amp; pre-payment agreements], $A6, apc[Amount of APC charged to Wellcome grant (including VAT if charged) in £] ))</f>
        <v/>
      </c>
      <c r="J6" s="103" t="str">
        <f>IF($A6="","", SUMIF(apc[Discounts, memberships &amp; pre-payment agreements], $A6, apc[Amount of APC charged to CRUK grant (including VAT if charged) in £]))</f>
        <v/>
      </c>
      <c r="K6" s="226" t="str">
        <f>IF($A6="","", SUMIF(apc[Discounts, memberships &amp; pre-payment agreements], $A6, apc[Amount of APC charged to BHF grant (including VAT if charged) in £]))</f>
        <v/>
      </c>
      <c r="L6" s="226" t="str">
        <f>IF($A6="","", SUMIF(apc[Discounts, memberships &amp; pre-payment agreements], $A6, apc[Amount of APC charged to RCUK OA fund (including VAT if charged) in £]))</f>
        <v/>
      </c>
      <c r="M6" s="231" t="str">
        <f>IF($A6="","", SUMIF(apc[Discounts, memberships &amp; pre-payment agreements], $A6, apc[Amount of APC charged to institutional budgets]))</f>
        <v/>
      </c>
      <c r="N6" s="100" t="str">
        <f t="shared" si="0"/>
        <v/>
      </c>
      <c r="O6" s="100" t="str">
        <f t="shared" si="1"/>
        <v/>
      </c>
      <c r="P6" s="103" t="str">
        <f t="shared" si="2"/>
        <v/>
      </c>
      <c r="Q6" s="226" t="str">
        <f t="shared" si="3"/>
        <v/>
      </c>
      <c r="R6" s="231" t="str">
        <f t="shared" si="4"/>
        <v/>
      </c>
    </row>
    <row r="7" spans="1:18" ht="14.5" x14ac:dyDescent="0.35">
      <c r="A7" s="224" t="str" cm="1">
        <f t="array" ref="A7">IFERROR(INDEX(apc[Discounts, memberships &amp; pre-payment agreements], MATCH(0,IF(ISBLANK(apc[Discounts, memberships &amp; pre-payment agreements]),1, COUNTIF($A$2:A6,apc[Discounts, memberships &amp; pre-payment agreements])), 0)),"")</f>
        <v/>
      </c>
      <c r="B7" s="166"/>
      <c r="C7" s="221"/>
      <c r="D7" s="221"/>
      <c r="E7" s="221"/>
      <c r="F7" s="221"/>
      <c r="G7" s="219" t="str">
        <f>IF($A7="","", COUNTIF(apc[Discounts, memberships &amp; pre-payment agreements], A7))</f>
        <v/>
      </c>
      <c r="H7" s="219" t="str">
        <f>IF($A7="","", SUMIF(apc[Discounts, memberships &amp; pre-payment agreements], $A7, apc[APC paid (£) including VAT if charged]))</f>
        <v/>
      </c>
      <c r="I7" s="219" t="str">
        <f>IF($A7="","", SUMIF(apc[Discounts, memberships &amp; pre-payment agreements], $A7, apc[Amount of APC charged to Wellcome grant (including VAT if charged) in £] ))</f>
        <v/>
      </c>
      <c r="J7" s="103" t="str">
        <f>IF($A7="","", SUMIF(apc[Discounts, memberships &amp; pre-payment agreements], $A7, apc[Amount of APC charged to CRUK grant (including VAT if charged) in £]))</f>
        <v/>
      </c>
      <c r="K7" s="226" t="str">
        <f>IF($A7="","", SUMIF(apc[Discounts, memberships &amp; pre-payment agreements], $A7, apc[Amount of APC charged to BHF grant (including VAT if charged) in £]))</f>
        <v/>
      </c>
      <c r="L7" s="226" t="str">
        <f>IF($A7="","", SUMIF(apc[Discounts, memberships &amp; pre-payment agreements], $A7, apc[Amount of APC charged to RCUK OA fund (including VAT if charged) in £]))</f>
        <v/>
      </c>
      <c r="M7" s="231" t="str">
        <f>IF($A7="","", SUMIF(apc[Discounts, memberships &amp; pre-payment agreements], $A7, apc[Amount of APC charged to institutional budgets]))</f>
        <v/>
      </c>
      <c r="N7" s="100" t="str">
        <f t="shared" si="0"/>
        <v/>
      </c>
      <c r="O7" s="100" t="str">
        <f t="shared" si="1"/>
        <v/>
      </c>
      <c r="P7" s="103" t="str">
        <f t="shared" si="2"/>
        <v/>
      </c>
      <c r="Q7" s="226" t="str">
        <f t="shared" si="3"/>
        <v/>
      </c>
      <c r="R7" s="231" t="str">
        <f t="shared" si="4"/>
        <v/>
      </c>
    </row>
    <row r="8" spans="1:18" ht="14.5" x14ac:dyDescent="0.35">
      <c r="A8" s="224" t="str" cm="1">
        <f t="array" ref="A8">IFERROR(INDEX(apc[Discounts, memberships &amp; pre-payment agreements], MATCH(0,IF(ISBLANK(apc[Discounts, memberships &amp; pre-payment agreements]),1, COUNTIF($A$2:A7,apc[Discounts, memberships &amp; pre-payment agreements])), 0)),"")</f>
        <v/>
      </c>
      <c r="B8" s="166"/>
      <c r="C8" s="221"/>
      <c r="D8" s="221"/>
      <c r="E8" s="221"/>
      <c r="F8" s="221"/>
      <c r="G8" s="219" t="str">
        <f>IF($A8="","", COUNTIF(apc[Discounts, memberships &amp; pre-payment agreements], A8))</f>
        <v/>
      </c>
      <c r="H8" s="219" t="str">
        <f>IF($A8="","", SUMIF(apc[Discounts, memberships &amp; pre-payment agreements], $A8, apc[APC paid (£) including VAT if charged]))</f>
        <v/>
      </c>
      <c r="I8" s="219" t="str">
        <f>IF($A8="","", SUMIF(apc[Discounts, memberships &amp; pre-payment agreements], $A8, apc[Amount of APC charged to Wellcome grant (including VAT if charged) in £] ))</f>
        <v/>
      </c>
      <c r="J8" s="103" t="str">
        <f>IF($A8="","", SUMIF(apc[Discounts, memberships &amp; pre-payment agreements], $A8, apc[Amount of APC charged to CRUK grant (including VAT if charged) in £]))</f>
        <v/>
      </c>
      <c r="K8" s="226" t="str">
        <f>IF($A8="","", SUMIF(apc[Discounts, memberships &amp; pre-payment agreements], $A8, apc[Amount of APC charged to BHF grant (including VAT if charged) in £]))</f>
        <v/>
      </c>
      <c r="L8" s="226" t="str">
        <f>IF($A8="","", SUMIF(apc[Discounts, memberships &amp; pre-payment agreements], $A8, apc[Amount of APC charged to RCUK OA fund (including VAT if charged) in £]))</f>
        <v/>
      </c>
      <c r="M8" s="231" t="str">
        <f>IF($A8="","", SUMIF(apc[Discounts, memberships &amp; pre-payment agreements], $A8, apc[Amount of APC charged to institutional budgets]))</f>
        <v/>
      </c>
      <c r="N8" s="100" t="str">
        <f t="shared" si="0"/>
        <v/>
      </c>
      <c r="O8" s="100" t="str">
        <f t="shared" si="1"/>
        <v/>
      </c>
      <c r="P8" s="103" t="str">
        <f t="shared" si="2"/>
        <v/>
      </c>
      <c r="Q8" s="226" t="str">
        <f t="shared" si="3"/>
        <v/>
      </c>
      <c r="R8" s="231" t="str">
        <f t="shared" si="4"/>
        <v/>
      </c>
    </row>
    <row r="9" spans="1:18" ht="14.5" x14ac:dyDescent="0.35">
      <c r="A9" s="224" t="str" cm="1">
        <f t="array" ref="A9">IFERROR(INDEX(apc[Discounts, memberships &amp; pre-payment agreements], MATCH(0,IF(ISBLANK(apc[Discounts, memberships &amp; pre-payment agreements]),1, COUNTIF($A$2:A8,apc[Discounts, memberships &amp; pre-payment agreements])), 0)),"")</f>
        <v/>
      </c>
      <c r="B9" s="166"/>
      <c r="C9" s="221"/>
      <c r="D9" s="221"/>
      <c r="E9" s="221"/>
      <c r="F9" s="221"/>
      <c r="G9" s="219" t="str">
        <f>IF($A9="","", COUNTIF(apc[Discounts, memberships &amp; pre-payment agreements], A9))</f>
        <v/>
      </c>
      <c r="H9" s="219" t="str">
        <f>IF($A9="","", SUMIF(apc[Discounts, memberships &amp; pre-payment agreements], $A9, apc[APC paid (£) including VAT if charged]))</f>
        <v/>
      </c>
      <c r="I9" s="219" t="str">
        <f>IF($A9="","", SUMIF(apc[Discounts, memberships &amp; pre-payment agreements], $A9, apc[Amount of APC charged to Wellcome grant (including VAT if charged) in £] ))</f>
        <v/>
      </c>
      <c r="J9" s="103" t="str">
        <f>IF($A9="","", SUMIF(apc[Discounts, memberships &amp; pre-payment agreements], $A9, apc[Amount of APC charged to CRUK grant (including VAT if charged) in £]))</f>
        <v/>
      </c>
      <c r="K9" s="226" t="str">
        <f>IF($A9="","", SUMIF(apc[Discounts, memberships &amp; pre-payment agreements], $A9, apc[Amount of APC charged to BHF grant (including VAT if charged) in £]))</f>
        <v/>
      </c>
      <c r="L9" s="226" t="str">
        <f>IF($A9="","", SUMIF(apc[Discounts, memberships &amp; pre-payment agreements], $A9, apc[Amount of APC charged to RCUK OA fund (including VAT if charged) in £]))</f>
        <v/>
      </c>
      <c r="M9" s="231" t="str">
        <f>IF($A9="","", SUMIF(apc[Discounts, memberships &amp; pre-payment agreements], $A9, apc[Amount of APC charged to institutional budgets]))</f>
        <v/>
      </c>
      <c r="N9" s="100" t="str">
        <f t="shared" si="0"/>
        <v/>
      </c>
      <c r="O9" s="100" t="str">
        <f t="shared" si="1"/>
        <v/>
      </c>
      <c r="P9" s="103" t="str">
        <f t="shared" si="2"/>
        <v/>
      </c>
      <c r="Q9" s="226" t="str">
        <f t="shared" si="3"/>
        <v/>
      </c>
      <c r="R9" s="231" t="str">
        <f t="shared" si="4"/>
        <v/>
      </c>
    </row>
    <row r="10" spans="1:18" ht="14.5" x14ac:dyDescent="0.35">
      <c r="A10" s="224" t="str" cm="1">
        <f t="array" ref="A10">IFERROR(INDEX(apc[Discounts, memberships &amp; pre-payment agreements], MATCH(0,IF(ISBLANK(apc[Discounts, memberships &amp; pre-payment agreements]),1, COUNTIF($A$2:A9,apc[Discounts, memberships &amp; pre-payment agreements])), 0)),"")</f>
        <v/>
      </c>
      <c r="B10" s="166"/>
      <c r="C10" s="221"/>
      <c r="D10" s="221"/>
      <c r="E10" s="221"/>
      <c r="F10" s="221"/>
      <c r="G10" s="219" t="str">
        <f>IF($A10="","", COUNTIF(apc[Discounts, memberships &amp; pre-payment agreements], A10))</f>
        <v/>
      </c>
      <c r="H10" s="219" t="str">
        <f>IF($A10="","", SUMIF(apc[Discounts, memberships &amp; pre-payment agreements], $A10, apc[APC paid (£) including VAT if charged]))</f>
        <v/>
      </c>
      <c r="I10" s="219" t="str">
        <f>IF($A10="","", SUMIF(apc[Discounts, memberships &amp; pre-payment agreements], $A10, apc[Amount of APC charged to Wellcome grant (including VAT if charged) in £] ))</f>
        <v/>
      </c>
      <c r="J10" s="103" t="str">
        <f>IF($A10="","", SUMIF(apc[Discounts, memberships &amp; pre-payment agreements], $A10, apc[Amount of APC charged to CRUK grant (including VAT if charged) in £]))</f>
        <v/>
      </c>
      <c r="K10" s="226" t="str">
        <f>IF($A10="","", SUMIF(apc[Discounts, memberships &amp; pre-payment agreements], $A10, apc[Amount of APC charged to BHF grant (including VAT if charged) in £]))</f>
        <v/>
      </c>
      <c r="L10" s="226" t="str">
        <f>IF($A10="","", SUMIF(apc[Discounts, memberships &amp; pre-payment agreements], $A10, apc[Amount of APC charged to RCUK OA fund (including VAT if charged) in £]))</f>
        <v/>
      </c>
      <c r="M10" s="231" t="str">
        <f>IF($A10="","", SUMIF(apc[Discounts, memberships &amp; pre-payment agreements], $A10, apc[Amount of APC charged to institutional budgets]))</f>
        <v/>
      </c>
      <c r="N10" s="100" t="str">
        <f t="shared" si="0"/>
        <v/>
      </c>
      <c r="O10" s="100" t="str">
        <f t="shared" si="1"/>
        <v/>
      </c>
      <c r="P10" s="103" t="str">
        <f t="shared" si="2"/>
        <v/>
      </c>
      <c r="Q10" s="226" t="str">
        <f t="shared" si="3"/>
        <v/>
      </c>
      <c r="R10" s="231" t="str">
        <f t="shared" si="4"/>
        <v/>
      </c>
    </row>
    <row r="11" spans="1:18" ht="14.5" x14ac:dyDescent="0.35">
      <c r="A11" s="224" t="str" cm="1">
        <f t="array" ref="A11">IFERROR(INDEX(apc[Discounts, memberships &amp; pre-payment agreements], MATCH(0,IF(ISBLANK(apc[Discounts, memberships &amp; pre-payment agreements]),1, COUNTIF($A$2:A10,apc[Discounts, memberships &amp; pre-payment agreements])), 0)),"")</f>
        <v/>
      </c>
      <c r="B11" s="166"/>
      <c r="C11" s="221"/>
      <c r="D11" s="221"/>
      <c r="E11" s="221"/>
      <c r="F11" s="221"/>
      <c r="G11" s="219" t="str">
        <f>IF($A11="","", COUNTIF(apc[Discounts, memberships &amp; pre-payment agreements], A11))</f>
        <v/>
      </c>
      <c r="H11" s="219" t="str">
        <f>IF($A11="","", SUMIF(apc[Discounts, memberships &amp; pre-payment agreements], $A11, apc[APC paid (£) including VAT if charged]))</f>
        <v/>
      </c>
      <c r="I11" s="219" t="str">
        <f>IF($A11="","", SUMIF(apc[Discounts, memberships &amp; pre-payment agreements], $A11, apc[Amount of APC charged to Wellcome grant (including VAT if charged) in £] ))</f>
        <v/>
      </c>
      <c r="J11" s="103" t="str">
        <f>IF($A11="","", SUMIF(apc[Discounts, memberships &amp; pre-payment agreements], $A11, apc[Amount of APC charged to CRUK grant (including VAT if charged) in £]))</f>
        <v/>
      </c>
      <c r="K11" s="226" t="str">
        <f>IF($A11="","", SUMIF(apc[Discounts, memberships &amp; pre-payment agreements], $A11, apc[Amount of APC charged to BHF grant (including VAT if charged) in £]))</f>
        <v/>
      </c>
      <c r="L11" s="226" t="str">
        <f>IF($A11="","", SUMIF(apc[Discounts, memberships &amp; pre-payment agreements], $A11, apc[Amount of APC charged to RCUK OA fund (including VAT if charged) in £]))</f>
        <v/>
      </c>
      <c r="M11" s="231" t="str">
        <f>IF($A11="","", SUMIF(apc[Discounts, memberships &amp; pre-payment agreements], $A11, apc[Amount of APC charged to institutional budgets]))</f>
        <v/>
      </c>
      <c r="N11" s="100" t="str">
        <f t="shared" si="0"/>
        <v/>
      </c>
      <c r="O11" s="100" t="str">
        <f t="shared" si="1"/>
        <v/>
      </c>
      <c r="P11" s="103" t="str">
        <f t="shared" si="2"/>
        <v/>
      </c>
      <c r="Q11" s="226" t="str">
        <f t="shared" si="3"/>
        <v/>
      </c>
      <c r="R11" s="231" t="str">
        <f t="shared" si="4"/>
        <v/>
      </c>
    </row>
    <row r="12" spans="1:18" ht="14.5" x14ac:dyDescent="0.35">
      <c r="A12" s="224" t="str" cm="1">
        <f t="array" ref="A12">IFERROR(INDEX(apc[Discounts, memberships &amp; pre-payment agreements], MATCH(0,IF(ISBLANK(apc[Discounts, memberships &amp; pre-payment agreements]),1, COUNTIF($A$2:A11,apc[Discounts, memberships &amp; pre-payment agreements])), 0)),"")</f>
        <v/>
      </c>
      <c r="B12" s="166"/>
      <c r="C12" s="221"/>
      <c r="D12" s="221"/>
      <c r="E12" s="221"/>
      <c r="F12" s="221"/>
      <c r="G12" s="219" t="str">
        <f>IF($A12="","", COUNTIF(apc[Discounts, memberships &amp; pre-payment agreements], A12))</f>
        <v/>
      </c>
      <c r="H12" s="219" t="str">
        <f>IF($A12="","", SUMIF(apc[Discounts, memberships &amp; pre-payment agreements], $A12, apc[APC paid (£) including VAT if charged]))</f>
        <v/>
      </c>
      <c r="I12" s="219" t="str">
        <f>IF($A12="","", SUMIF(apc[Discounts, memberships &amp; pre-payment agreements], $A12, apc[Amount of APC charged to Wellcome grant (including VAT if charged) in £] ))</f>
        <v/>
      </c>
      <c r="J12" s="103" t="str">
        <f>IF($A12="","", SUMIF(apc[Discounts, memberships &amp; pre-payment agreements], $A12, apc[Amount of APC charged to CRUK grant (including VAT if charged) in £]))</f>
        <v/>
      </c>
      <c r="K12" s="226" t="str">
        <f>IF($A12="","", SUMIF(apc[Discounts, memberships &amp; pre-payment agreements], $A12, apc[Amount of APC charged to BHF grant (including VAT if charged) in £]))</f>
        <v/>
      </c>
      <c r="L12" s="226" t="str">
        <f>IF($A12="","", SUMIF(apc[Discounts, memberships &amp; pre-payment agreements], $A12, apc[Amount of APC charged to RCUK OA fund (including VAT if charged) in £]))</f>
        <v/>
      </c>
      <c r="M12" s="231" t="str">
        <f>IF($A12="","", SUMIF(apc[Discounts, memberships &amp; pre-payment agreements], $A12, apc[Amount of APC charged to institutional budgets]))</f>
        <v/>
      </c>
      <c r="N12" s="100" t="str">
        <f t="shared" si="0"/>
        <v/>
      </c>
      <c r="O12" s="100" t="str">
        <f t="shared" si="1"/>
        <v/>
      </c>
      <c r="P12" s="103" t="str">
        <f t="shared" si="2"/>
        <v/>
      </c>
      <c r="Q12" s="226" t="str">
        <f t="shared" si="3"/>
        <v/>
      </c>
      <c r="R12" s="231" t="str">
        <f t="shared" si="4"/>
        <v/>
      </c>
    </row>
    <row r="13" spans="1:18" ht="14.5" x14ac:dyDescent="0.35">
      <c r="A13" s="224" t="str" cm="1">
        <f t="array" ref="A13">IFERROR(INDEX(apc[Discounts, memberships &amp; pre-payment agreements], MATCH(0,IF(ISBLANK(apc[Discounts, memberships &amp; pre-payment agreements]),1, COUNTIF($A$2:A12,apc[Discounts, memberships &amp; pre-payment agreements])), 0)),"")</f>
        <v/>
      </c>
      <c r="B13" s="166"/>
      <c r="C13" s="221"/>
      <c r="D13" s="221"/>
      <c r="E13" s="221"/>
      <c r="F13" s="221"/>
      <c r="G13" s="219" t="str">
        <f>IF($A13="","", COUNTIF(apc[Discounts, memberships &amp; pre-payment agreements], A13))</f>
        <v/>
      </c>
      <c r="H13" s="219" t="str">
        <f>IF($A13="","", SUMIF(apc[Discounts, memberships &amp; pre-payment agreements], $A13, apc[APC paid (£) including VAT if charged]))</f>
        <v/>
      </c>
      <c r="I13" s="219" t="str">
        <f>IF($A13="","", SUMIF(apc[Discounts, memberships &amp; pre-payment agreements], $A13, apc[Amount of APC charged to Wellcome grant (including VAT if charged) in £] ))</f>
        <v/>
      </c>
      <c r="J13" s="103" t="str">
        <f>IF($A13="","", SUMIF(apc[Discounts, memberships &amp; pre-payment agreements], $A13, apc[Amount of APC charged to CRUK grant (including VAT if charged) in £]))</f>
        <v/>
      </c>
      <c r="K13" s="226" t="str">
        <f>IF($A13="","", SUMIF(apc[Discounts, memberships &amp; pre-payment agreements], $A13, apc[Amount of APC charged to BHF grant (including VAT if charged) in £]))</f>
        <v/>
      </c>
      <c r="L13" s="226" t="str">
        <f>IF($A13="","", SUMIF(apc[Discounts, memberships &amp; pre-payment agreements], $A13, apc[Amount of APC charged to RCUK OA fund (including VAT if charged) in £]))</f>
        <v/>
      </c>
      <c r="M13" s="231" t="str">
        <f>IF($A13="","", SUMIF(apc[Discounts, memberships &amp; pre-payment agreements], $A13, apc[Amount of APC charged to institutional budgets]))</f>
        <v/>
      </c>
      <c r="N13" s="100" t="str">
        <f t="shared" si="0"/>
        <v/>
      </c>
      <c r="O13" s="100" t="str">
        <f t="shared" si="1"/>
        <v/>
      </c>
      <c r="P13" s="103" t="str">
        <f t="shared" si="2"/>
        <v/>
      </c>
      <c r="Q13" s="226" t="str">
        <f t="shared" si="3"/>
        <v/>
      </c>
      <c r="R13" s="231" t="str">
        <f t="shared" si="4"/>
        <v/>
      </c>
    </row>
    <row r="14" spans="1:18" ht="14.5" x14ac:dyDescent="0.35">
      <c r="A14" s="224" t="str" cm="1">
        <f t="array" ref="A14">IFERROR(INDEX(apc[Discounts, memberships &amp; pre-payment agreements], MATCH(0,IF(ISBLANK(apc[Discounts, memberships &amp; pre-payment agreements]),1, COUNTIF($A$2:A13,apc[Discounts, memberships &amp; pre-payment agreements])), 0)),"")</f>
        <v/>
      </c>
      <c r="B14" s="166"/>
      <c r="C14" s="221"/>
      <c r="D14" s="221"/>
      <c r="E14" s="221"/>
      <c r="F14" s="221"/>
      <c r="G14" s="219" t="str">
        <f>IF($A14="","", COUNTIF(apc[Discounts, memberships &amp; pre-payment agreements], A14))</f>
        <v/>
      </c>
      <c r="H14" s="219" t="str">
        <f>IF($A14="","", SUMIF(apc[Discounts, memberships &amp; pre-payment agreements], $A14, apc[APC paid (£) including VAT if charged]))</f>
        <v/>
      </c>
      <c r="I14" s="219" t="str">
        <f>IF($A14="","", SUMIF(apc[Discounts, memberships &amp; pre-payment agreements], $A14, apc[Amount of APC charged to Wellcome grant (including VAT if charged) in £] ))</f>
        <v/>
      </c>
      <c r="J14" s="103" t="str">
        <f>IF($A14="","", SUMIF(apc[Discounts, memberships &amp; pre-payment agreements], $A14, apc[Amount of APC charged to CRUK grant (including VAT if charged) in £]))</f>
        <v/>
      </c>
      <c r="K14" s="226" t="str">
        <f>IF($A14="","", SUMIF(apc[Discounts, memberships &amp; pre-payment agreements], $A14, apc[Amount of APC charged to BHF grant (including VAT if charged) in £]))</f>
        <v/>
      </c>
      <c r="L14" s="226" t="str">
        <f>IF($A14="","", SUMIF(apc[Discounts, memberships &amp; pre-payment agreements], $A14, apc[Amount of APC charged to RCUK OA fund (including VAT if charged) in £]))</f>
        <v/>
      </c>
      <c r="M14" s="231" t="str">
        <f>IF($A14="","", SUMIF(apc[Discounts, memberships &amp; pre-payment agreements], $A14, apc[Amount of APC charged to institutional budgets]))</f>
        <v/>
      </c>
      <c r="N14" s="100" t="str">
        <f t="shared" si="0"/>
        <v/>
      </c>
      <c r="O14" s="100" t="str">
        <f t="shared" si="1"/>
        <v/>
      </c>
      <c r="P14" s="103" t="str">
        <f t="shared" si="2"/>
        <v/>
      </c>
      <c r="Q14" s="226" t="str">
        <f t="shared" si="3"/>
        <v/>
      </c>
      <c r="R14" s="231" t="str">
        <f t="shared" si="4"/>
        <v/>
      </c>
    </row>
    <row r="15" spans="1:18" ht="14.5" x14ac:dyDescent="0.35">
      <c r="A15" s="224" t="str" cm="1">
        <f t="array" ref="A15">IFERROR(INDEX(apc[Discounts, memberships &amp; pre-payment agreements], MATCH(0,IF(ISBLANK(apc[Discounts, memberships &amp; pre-payment agreements]),1, COUNTIF($A$2:A14,apc[Discounts, memberships &amp; pre-payment agreements])), 0)),"")</f>
        <v/>
      </c>
      <c r="B15" s="166"/>
      <c r="C15" s="221"/>
      <c r="D15" s="221"/>
      <c r="E15" s="221"/>
      <c r="F15" s="221"/>
      <c r="G15" s="219" t="str">
        <f>IF($A15="","", COUNTIF(apc[Discounts, memberships &amp; pre-payment agreements], A15))</f>
        <v/>
      </c>
      <c r="H15" s="219" t="str">
        <f>IF($A15="","", SUMIF(apc[Discounts, memberships &amp; pre-payment agreements], $A15, apc[APC paid (£) including VAT if charged]))</f>
        <v/>
      </c>
      <c r="I15" s="219" t="str">
        <f>IF($A15="","", SUMIF(apc[Discounts, memberships &amp; pre-payment agreements], $A15, apc[Amount of APC charged to Wellcome grant (including VAT if charged) in £] ))</f>
        <v/>
      </c>
      <c r="J15" s="103" t="str">
        <f>IF($A15="","", SUMIF(apc[Discounts, memberships &amp; pre-payment agreements], $A15, apc[Amount of APC charged to CRUK grant (including VAT if charged) in £]))</f>
        <v/>
      </c>
      <c r="K15" s="226" t="str">
        <f>IF($A15="","", SUMIF(apc[Discounts, memberships &amp; pre-payment agreements], $A15, apc[Amount of APC charged to BHF grant (including VAT if charged) in £]))</f>
        <v/>
      </c>
      <c r="L15" s="226" t="str">
        <f>IF($A15="","", SUMIF(apc[Discounts, memberships &amp; pre-payment agreements], $A15, apc[Amount of APC charged to RCUK OA fund (including VAT if charged) in £]))</f>
        <v/>
      </c>
      <c r="M15" s="231" t="str">
        <f>IF($A15="","", SUMIF(apc[Discounts, memberships &amp; pre-payment agreements], $A15, apc[Amount of APC charged to institutional budgets]))</f>
        <v/>
      </c>
      <c r="N15" s="100" t="str">
        <f t="shared" si="0"/>
        <v/>
      </c>
      <c r="O15" s="100" t="str">
        <f t="shared" si="1"/>
        <v/>
      </c>
      <c r="P15" s="103" t="str">
        <f t="shared" si="2"/>
        <v/>
      </c>
      <c r="Q15" s="226" t="str">
        <f t="shared" si="3"/>
        <v/>
      </c>
      <c r="R15" s="231" t="str">
        <f t="shared" si="4"/>
        <v/>
      </c>
    </row>
    <row r="16" spans="1:18" ht="14.5" x14ac:dyDescent="0.35">
      <c r="A16" s="224" t="str" cm="1">
        <f t="array" ref="A16">IFERROR(INDEX(apc[Discounts, memberships &amp; pre-payment agreements], MATCH(0,IF(ISBLANK(apc[Discounts, memberships &amp; pre-payment agreements]),1, COUNTIF($A$2:A15,apc[Discounts, memberships &amp; pre-payment agreements])), 0)),"")</f>
        <v/>
      </c>
      <c r="B16" s="166"/>
      <c r="C16" s="221"/>
      <c r="D16" s="221"/>
      <c r="E16" s="221"/>
      <c r="F16" s="221"/>
      <c r="G16" s="219" t="str">
        <f>IF($A16="","", COUNTIF(apc[Discounts, memberships &amp; pre-payment agreements], A16))</f>
        <v/>
      </c>
      <c r="H16" s="219" t="str">
        <f>IF($A16="","", SUMIF(apc[Discounts, memberships &amp; pre-payment agreements], $A16, apc[APC paid (£) including VAT if charged]))</f>
        <v/>
      </c>
      <c r="I16" s="219" t="str">
        <f>IF($A16="","", SUMIF(apc[Discounts, memberships &amp; pre-payment agreements], $A16, apc[Amount of APC charged to Wellcome grant (including VAT if charged) in £] ))</f>
        <v/>
      </c>
      <c r="J16" s="103" t="str">
        <f>IF($A16="","", SUMIF(apc[Discounts, memberships &amp; pre-payment agreements], $A16, apc[Amount of APC charged to CRUK grant (including VAT if charged) in £]))</f>
        <v/>
      </c>
      <c r="K16" s="226" t="str">
        <f>IF($A16="","", SUMIF(apc[Discounts, memberships &amp; pre-payment agreements], $A16, apc[Amount of APC charged to BHF grant (including VAT if charged) in £]))</f>
        <v/>
      </c>
      <c r="L16" s="226" t="str">
        <f>IF($A16="","", SUMIF(apc[Discounts, memberships &amp; pre-payment agreements], $A16, apc[Amount of APC charged to RCUK OA fund (including VAT if charged) in £]))</f>
        <v/>
      </c>
      <c r="M16" s="231" t="str">
        <f>IF($A16="","", SUMIF(apc[Discounts, memberships &amp; pre-payment agreements], $A16, apc[Amount of APC charged to institutional budgets]))</f>
        <v/>
      </c>
      <c r="N16" s="100" t="str">
        <f t="shared" si="0"/>
        <v/>
      </c>
      <c r="O16" s="100" t="str">
        <f t="shared" si="1"/>
        <v/>
      </c>
      <c r="P16" s="103" t="str">
        <f t="shared" si="2"/>
        <v/>
      </c>
      <c r="Q16" s="226" t="str">
        <f t="shared" si="3"/>
        <v/>
      </c>
      <c r="R16" s="231" t="str">
        <f t="shared" si="4"/>
        <v/>
      </c>
    </row>
    <row r="17" spans="1:18" ht="14.5" x14ac:dyDescent="0.35">
      <c r="A17" s="224" t="str" cm="1">
        <f t="array" ref="A17">IFERROR(INDEX(apc[Discounts, memberships &amp; pre-payment agreements], MATCH(0,IF(ISBLANK(apc[Discounts, memberships &amp; pre-payment agreements]),1, COUNTIF($A$2:A16,apc[Discounts, memberships &amp; pre-payment agreements])), 0)),"")</f>
        <v/>
      </c>
      <c r="B17" s="166"/>
      <c r="C17" s="221"/>
      <c r="D17" s="221"/>
      <c r="E17" s="221"/>
      <c r="F17" s="221"/>
      <c r="G17" s="219" t="str">
        <f>IF($A17="","", COUNTIF(apc[Discounts, memberships &amp; pre-payment agreements], A17))</f>
        <v/>
      </c>
      <c r="H17" s="219" t="str">
        <f>IF($A17="","", SUMIF(apc[Discounts, memberships &amp; pre-payment agreements], $A17, apc[APC paid (£) including VAT if charged]))</f>
        <v/>
      </c>
      <c r="I17" s="219" t="str">
        <f>IF($A17="","", SUMIF(apc[Discounts, memberships &amp; pre-payment agreements], $A17, apc[Amount of APC charged to Wellcome grant (including VAT if charged) in £] ))</f>
        <v/>
      </c>
      <c r="J17" s="103" t="str">
        <f>IF($A17="","", SUMIF(apc[Discounts, memberships &amp; pre-payment agreements], $A17, apc[Amount of APC charged to CRUK grant (including VAT if charged) in £]))</f>
        <v/>
      </c>
      <c r="K17" s="226" t="str">
        <f>IF($A17="","", SUMIF(apc[Discounts, memberships &amp; pre-payment agreements], $A17, apc[Amount of APC charged to BHF grant (including VAT if charged) in £]))</f>
        <v/>
      </c>
      <c r="L17" s="226" t="str">
        <f>IF($A17="","", SUMIF(apc[Discounts, memberships &amp; pre-payment agreements], $A17, apc[Amount of APC charged to RCUK OA fund (including VAT if charged) in £]))</f>
        <v/>
      </c>
      <c r="M17" s="231" t="str">
        <f>IF($A17="","", SUMIF(apc[Discounts, memberships &amp; pre-payment agreements], $A17, apc[Amount of APC charged to institutional budgets]))</f>
        <v/>
      </c>
      <c r="N17" s="100" t="str">
        <f t="shared" si="0"/>
        <v/>
      </c>
      <c r="O17" s="100" t="str">
        <f t="shared" si="1"/>
        <v/>
      </c>
      <c r="P17" s="103" t="str">
        <f t="shared" si="2"/>
        <v/>
      </c>
      <c r="Q17" s="226" t="str">
        <f t="shared" si="3"/>
        <v/>
      </c>
      <c r="R17" s="231" t="str">
        <f t="shared" si="4"/>
        <v/>
      </c>
    </row>
    <row r="18" spans="1:18" ht="14.5" x14ac:dyDescent="0.35">
      <c r="A18" s="224" t="str" cm="1">
        <f t="array" ref="A18">IFERROR(INDEX(apc[Discounts, memberships &amp; pre-payment agreements], MATCH(0,IF(ISBLANK(apc[Discounts, memberships &amp; pre-payment agreements]),1, COUNTIF($A$2:A17,apc[Discounts, memberships &amp; pre-payment agreements])), 0)),"")</f>
        <v/>
      </c>
      <c r="B18" s="166"/>
      <c r="C18" s="221"/>
      <c r="D18" s="221"/>
      <c r="E18" s="221"/>
      <c r="F18" s="221"/>
      <c r="G18" s="219" t="str">
        <f>IF($A18="","", COUNTIF(apc[Discounts, memberships &amp; pre-payment agreements], A18))</f>
        <v/>
      </c>
      <c r="H18" s="219" t="str">
        <f>IF($A18="","", SUMIF(apc[Discounts, memberships &amp; pre-payment agreements], $A18, apc[APC paid (£) including VAT if charged]))</f>
        <v/>
      </c>
      <c r="I18" s="219" t="str">
        <f>IF($A18="","", SUMIF(apc[Discounts, memberships &amp; pre-payment agreements], $A18, apc[Amount of APC charged to Wellcome grant (including VAT if charged) in £] ))</f>
        <v/>
      </c>
      <c r="J18" s="103" t="str">
        <f>IF($A18="","", SUMIF(apc[Discounts, memberships &amp; pre-payment agreements], $A18, apc[Amount of APC charged to CRUK grant (including VAT if charged) in £]))</f>
        <v/>
      </c>
      <c r="K18" s="226" t="str">
        <f>IF($A18="","", SUMIF(apc[Discounts, memberships &amp; pre-payment agreements], $A18, apc[Amount of APC charged to BHF grant (including VAT if charged) in £]))</f>
        <v/>
      </c>
      <c r="L18" s="226" t="str">
        <f>IF($A18="","", SUMIF(apc[Discounts, memberships &amp; pre-payment agreements], $A18, apc[Amount of APC charged to RCUK OA fund (including VAT if charged) in £]))</f>
        <v/>
      </c>
      <c r="M18" s="231" t="str">
        <f>IF($A18="","", SUMIF(apc[Discounts, memberships &amp; pre-payment agreements], $A18, apc[Amount of APC charged to institutional budgets]))</f>
        <v/>
      </c>
      <c r="N18" s="100" t="str">
        <f t="shared" si="0"/>
        <v/>
      </c>
      <c r="O18" s="100" t="str">
        <f t="shared" si="1"/>
        <v/>
      </c>
      <c r="P18" s="103" t="str">
        <f t="shared" si="2"/>
        <v/>
      </c>
      <c r="Q18" s="226" t="str">
        <f t="shared" si="3"/>
        <v/>
      </c>
      <c r="R18" s="231" t="str">
        <f t="shared" si="4"/>
        <v/>
      </c>
    </row>
    <row r="19" spans="1:18" ht="14.5" x14ac:dyDescent="0.35">
      <c r="A19" s="224" t="str" cm="1">
        <f t="array" ref="A19">IFERROR(INDEX(apc[Discounts, memberships &amp; pre-payment agreements], MATCH(0,IF(ISBLANK(apc[Discounts, memberships &amp; pre-payment agreements]),1, COUNTIF($A$2:A18,apc[Discounts, memberships &amp; pre-payment agreements])), 0)),"")</f>
        <v/>
      </c>
      <c r="B19" s="166"/>
      <c r="C19" s="221"/>
      <c r="D19" s="221"/>
      <c r="E19" s="221"/>
      <c r="F19" s="221"/>
      <c r="G19" s="219" t="str">
        <f>IF($A19="","", COUNTIF(apc[Discounts, memberships &amp; pre-payment agreements], A19))</f>
        <v/>
      </c>
      <c r="H19" s="219" t="str">
        <f>IF($A19="","", SUMIF(apc[Discounts, memberships &amp; pre-payment agreements], $A19, apc[APC paid (£) including VAT if charged]))</f>
        <v/>
      </c>
      <c r="I19" s="219" t="str">
        <f>IF($A19="","", SUMIF(apc[Discounts, memberships &amp; pre-payment agreements], $A19, apc[Amount of APC charged to Wellcome grant (including VAT if charged) in £] ))</f>
        <v/>
      </c>
      <c r="J19" s="103" t="str">
        <f>IF($A19="","", SUMIF(apc[Discounts, memberships &amp; pre-payment agreements], $A19, apc[Amount of APC charged to CRUK grant (including VAT if charged) in £]))</f>
        <v/>
      </c>
      <c r="K19" s="226" t="str">
        <f>IF($A19="","", SUMIF(apc[Discounts, memberships &amp; pre-payment agreements], $A19, apc[Amount of APC charged to BHF grant (including VAT if charged) in £]))</f>
        <v/>
      </c>
      <c r="L19" s="226" t="str">
        <f>IF($A19="","", SUMIF(apc[Discounts, memberships &amp; pre-payment agreements], $A19, apc[Amount of APC charged to RCUK OA fund (including VAT if charged) in £]))</f>
        <v/>
      </c>
      <c r="M19" s="231" t="str">
        <f>IF($A19="","", SUMIF(apc[Discounts, memberships &amp; pre-payment agreements], $A19, apc[Amount of APC charged to institutional budgets]))</f>
        <v/>
      </c>
      <c r="N19" s="100" t="str">
        <f t="shared" si="0"/>
        <v/>
      </c>
      <c r="O19" s="100" t="str">
        <f t="shared" si="1"/>
        <v/>
      </c>
      <c r="P19" s="103" t="str">
        <f t="shared" si="2"/>
        <v/>
      </c>
      <c r="Q19" s="226" t="str">
        <f t="shared" si="3"/>
        <v/>
      </c>
      <c r="R19" s="231" t="str">
        <f t="shared" si="4"/>
        <v/>
      </c>
    </row>
    <row r="20" spans="1:18" ht="14.5" x14ac:dyDescent="0.35">
      <c r="A20" s="224" t="str" cm="1">
        <f t="array" ref="A20">IFERROR(INDEX(apc[Discounts, memberships &amp; pre-payment agreements], MATCH(0,IF(ISBLANK(apc[Discounts, memberships &amp; pre-payment agreements]),1, COUNTIF($A$2:A19,apc[Discounts, memberships &amp; pre-payment agreements])), 0)),"")</f>
        <v/>
      </c>
      <c r="B20" s="166"/>
      <c r="C20" s="221"/>
      <c r="D20" s="221"/>
      <c r="E20" s="221"/>
      <c r="F20" s="221"/>
      <c r="G20" s="219" t="str">
        <f>IF($A20="","", COUNTIF(apc[Discounts, memberships &amp; pre-payment agreements], A20))</f>
        <v/>
      </c>
      <c r="H20" s="219" t="str">
        <f>IF($A20="","", SUMIF(apc[Discounts, memberships &amp; pre-payment agreements], $A20, apc[APC paid (£) including VAT if charged]))</f>
        <v/>
      </c>
      <c r="I20" s="219" t="str">
        <f>IF($A20="","", SUMIF(apc[Discounts, memberships &amp; pre-payment agreements], $A20, apc[Amount of APC charged to Wellcome grant (including VAT if charged) in £] ))</f>
        <v/>
      </c>
      <c r="J20" s="103" t="str">
        <f>IF($A20="","", SUMIF(apc[Discounts, memberships &amp; pre-payment agreements], $A20, apc[Amount of APC charged to CRUK grant (including VAT if charged) in £]))</f>
        <v/>
      </c>
      <c r="K20" s="226" t="str">
        <f>IF($A20="","", SUMIF(apc[Discounts, memberships &amp; pre-payment agreements], $A20, apc[Amount of APC charged to BHF grant (including VAT if charged) in £]))</f>
        <v/>
      </c>
      <c r="L20" s="226" t="str">
        <f>IF($A20="","", SUMIF(apc[Discounts, memberships &amp; pre-payment agreements], $A20, apc[Amount of APC charged to RCUK OA fund (including VAT if charged) in £]))</f>
        <v/>
      </c>
      <c r="M20" s="231" t="str">
        <f>IF($A20="","", SUMIF(apc[Discounts, memberships &amp; pre-payment agreements], $A20, apc[Amount of APC charged to institutional budgets]))</f>
        <v/>
      </c>
      <c r="N20" s="100" t="str">
        <f t="shared" si="0"/>
        <v/>
      </c>
      <c r="O20" s="100" t="str">
        <f t="shared" si="1"/>
        <v/>
      </c>
      <c r="P20" s="103" t="str">
        <f t="shared" si="2"/>
        <v/>
      </c>
      <c r="Q20" s="226" t="str">
        <f t="shared" si="3"/>
        <v/>
      </c>
      <c r="R20" s="231" t="str">
        <f t="shared" si="4"/>
        <v/>
      </c>
    </row>
    <row r="21" spans="1:18" ht="14.5" x14ac:dyDescent="0.35">
      <c r="A21" s="224" t="str" cm="1">
        <f t="array" ref="A21">IFERROR(INDEX(apc[Discounts, memberships &amp; pre-payment agreements], MATCH(0,IF(ISBLANK(apc[Discounts, memberships &amp; pre-payment agreements]),1, COUNTIF($A$2:A20,apc[Discounts, memberships &amp; pre-payment agreements])), 0)),"")</f>
        <v/>
      </c>
      <c r="B21" s="166"/>
      <c r="C21" s="221"/>
      <c r="D21" s="221"/>
      <c r="E21" s="221"/>
      <c r="F21" s="221"/>
      <c r="G21" s="219" t="str">
        <f>IF($A21="","", COUNTIF(apc[Discounts, memberships &amp; pre-payment agreements], A21))</f>
        <v/>
      </c>
      <c r="H21" s="219" t="str">
        <f>IF($A21="","", SUMIF(apc[Discounts, memberships &amp; pre-payment agreements], $A21, apc[APC paid (£) including VAT if charged]))</f>
        <v/>
      </c>
      <c r="I21" s="219" t="str">
        <f>IF($A21="","", SUMIF(apc[Discounts, memberships &amp; pre-payment agreements], $A21, apc[Amount of APC charged to Wellcome grant (including VAT if charged) in £] ))</f>
        <v/>
      </c>
      <c r="J21" s="103" t="str">
        <f>IF($A21="","", SUMIF(apc[Discounts, memberships &amp; pre-payment agreements], $A21, apc[Amount of APC charged to CRUK grant (including VAT if charged) in £]))</f>
        <v/>
      </c>
      <c r="K21" s="226" t="str">
        <f>IF($A21="","", SUMIF(apc[Discounts, memberships &amp; pre-payment agreements], $A21, apc[Amount of APC charged to BHF grant (including VAT if charged) in £]))</f>
        <v/>
      </c>
      <c r="L21" s="226" t="str">
        <f>IF($A21="","", SUMIF(apc[Discounts, memberships &amp; pre-payment agreements], $A21, apc[Amount of APC charged to RCUK OA fund (including VAT if charged) in £]))</f>
        <v/>
      </c>
      <c r="M21" s="231" t="str">
        <f>IF($A21="","", SUMIF(apc[Discounts, memberships &amp; pre-payment agreements], $A21, apc[Amount of APC charged to institutional budgets]))</f>
        <v/>
      </c>
      <c r="N21" s="100" t="str">
        <f t="shared" si="0"/>
        <v/>
      </c>
      <c r="O21" s="100" t="str">
        <f t="shared" si="1"/>
        <v/>
      </c>
      <c r="P21" s="103" t="str">
        <f t="shared" si="2"/>
        <v/>
      </c>
      <c r="Q21" s="226" t="str">
        <f t="shared" si="3"/>
        <v/>
      </c>
      <c r="R21" s="231" t="str">
        <f t="shared" si="4"/>
        <v/>
      </c>
    </row>
    <row r="22" spans="1:18" ht="14.5" x14ac:dyDescent="0.35">
      <c r="A22" s="224" t="str" cm="1">
        <f t="array" ref="A22">IFERROR(INDEX(apc[Discounts, memberships &amp; pre-payment agreements], MATCH(0,IF(ISBLANK(apc[Discounts, memberships &amp; pre-payment agreements]),1, COUNTIF($A$2:A21,apc[Discounts, memberships &amp; pre-payment agreements])), 0)),"")</f>
        <v/>
      </c>
      <c r="B22" s="166"/>
      <c r="C22" s="221"/>
      <c r="D22" s="221"/>
      <c r="E22" s="221"/>
      <c r="F22" s="221"/>
      <c r="G22" s="219" t="str">
        <f>IF($A22="","", COUNTIF(apc[Discounts, memberships &amp; pre-payment agreements], A22))</f>
        <v/>
      </c>
      <c r="H22" s="219" t="str">
        <f>IF($A22="","", SUMIF(apc[Discounts, memberships &amp; pre-payment agreements], $A22, apc[APC paid (£) including VAT if charged]))</f>
        <v/>
      </c>
      <c r="I22" s="219" t="str">
        <f>IF($A22="","", SUMIF(apc[Discounts, memberships &amp; pre-payment agreements], $A22, apc[Amount of APC charged to Wellcome grant (including VAT if charged) in £] ))</f>
        <v/>
      </c>
      <c r="J22" s="103" t="str">
        <f>IF($A22="","", SUMIF(apc[Discounts, memberships &amp; pre-payment agreements], $A22, apc[Amount of APC charged to CRUK grant (including VAT if charged) in £]))</f>
        <v/>
      </c>
      <c r="K22" s="226" t="str">
        <f>IF($A22="","", SUMIF(apc[Discounts, memberships &amp; pre-payment agreements], $A22, apc[Amount of APC charged to BHF grant (including VAT if charged) in £]))</f>
        <v/>
      </c>
      <c r="L22" s="226" t="str">
        <f>IF($A22="","", SUMIF(apc[Discounts, memberships &amp; pre-payment agreements], $A22, apc[Amount of APC charged to RCUK OA fund (including VAT if charged) in £]))</f>
        <v/>
      </c>
      <c r="M22" s="231" t="str">
        <f>IF($A22="","", SUMIF(apc[Discounts, memberships &amp; pre-payment agreements], $A22, apc[Amount of APC charged to institutional budgets]))</f>
        <v/>
      </c>
      <c r="N22" s="100" t="str">
        <f t="shared" si="0"/>
        <v/>
      </c>
      <c r="O22" s="100" t="str">
        <f t="shared" si="1"/>
        <v/>
      </c>
      <c r="P22" s="103" t="str">
        <f t="shared" si="2"/>
        <v/>
      </c>
      <c r="Q22" s="226" t="str">
        <f t="shared" si="3"/>
        <v/>
      </c>
      <c r="R22" s="231" t="str">
        <f t="shared" si="4"/>
        <v/>
      </c>
    </row>
    <row r="23" spans="1:18" ht="14.5" x14ac:dyDescent="0.35">
      <c r="A23" s="224" t="str" cm="1">
        <f t="array" ref="A23">IFERROR(INDEX(apc[Discounts, memberships &amp; pre-payment agreements], MATCH(0,IF(ISBLANK(apc[Discounts, memberships &amp; pre-payment agreements]),1, COUNTIF($A$2:A22,apc[Discounts, memberships &amp; pre-payment agreements])), 0)),"")</f>
        <v/>
      </c>
      <c r="B23" s="166"/>
      <c r="C23" s="221"/>
      <c r="D23" s="221"/>
      <c r="E23" s="221"/>
      <c r="F23" s="221"/>
      <c r="G23" s="219" t="str">
        <f>IF($A23="","", COUNTIF(apc[Discounts, memberships &amp; pre-payment agreements], A23))</f>
        <v/>
      </c>
      <c r="H23" s="219" t="str">
        <f>IF($A23="","", SUMIF(apc[Discounts, memberships &amp; pre-payment agreements], $A23, apc[APC paid (£) including VAT if charged]))</f>
        <v/>
      </c>
      <c r="I23" s="219" t="str">
        <f>IF($A23="","", SUMIF(apc[Discounts, memberships &amp; pre-payment agreements], $A23, apc[Amount of APC charged to Wellcome grant (including VAT if charged) in £] ))</f>
        <v/>
      </c>
      <c r="J23" s="103" t="str">
        <f>IF($A23="","", SUMIF(apc[Discounts, memberships &amp; pre-payment agreements], $A23, apc[Amount of APC charged to CRUK grant (including VAT if charged) in £]))</f>
        <v/>
      </c>
      <c r="K23" s="226" t="str">
        <f>IF($A23="","", SUMIF(apc[Discounts, memberships &amp; pre-payment agreements], $A23, apc[Amount of APC charged to BHF grant (including VAT if charged) in £]))</f>
        <v/>
      </c>
      <c r="L23" s="226" t="str">
        <f>IF($A23="","", SUMIF(apc[Discounts, memberships &amp; pre-payment agreements], $A23, apc[Amount of APC charged to RCUK OA fund (including VAT if charged) in £]))</f>
        <v/>
      </c>
      <c r="M23" s="231" t="str">
        <f>IF($A23="","", SUMIF(apc[Discounts, memberships &amp; pre-payment agreements], $A23, apc[Amount of APC charged to institutional budgets]))</f>
        <v/>
      </c>
      <c r="N23" s="100" t="str">
        <f t="shared" si="0"/>
        <v/>
      </c>
      <c r="O23" s="100" t="str">
        <f t="shared" si="1"/>
        <v/>
      </c>
      <c r="P23" s="103" t="str">
        <f t="shared" si="2"/>
        <v/>
      </c>
      <c r="Q23" s="226" t="str">
        <f t="shared" si="3"/>
        <v/>
      </c>
      <c r="R23" s="231" t="str">
        <f t="shared" si="4"/>
        <v/>
      </c>
    </row>
    <row r="24" spans="1:18" ht="14.5" x14ac:dyDescent="0.35">
      <c r="A24" s="224" t="str" cm="1">
        <f t="array" ref="A24">IFERROR(INDEX(apc[Discounts, memberships &amp; pre-payment agreements], MATCH(0,IF(ISBLANK(apc[Discounts, memberships &amp; pre-payment agreements]),1, COUNTIF($A$2:A23,apc[Discounts, memberships &amp; pre-payment agreements])), 0)),"")</f>
        <v/>
      </c>
      <c r="B24" s="166"/>
      <c r="C24" s="221"/>
      <c r="D24" s="221"/>
      <c r="E24" s="221"/>
      <c r="F24" s="221"/>
      <c r="G24" s="219" t="str">
        <f>IF($A24="","", COUNTIF(apc[Discounts, memberships &amp; pre-payment agreements], A24))</f>
        <v/>
      </c>
      <c r="H24" s="219" t="str">
        <f>IF($A24="","", SUMIF(apc[Discounts, memberships &amp; pre-payment agreements], $A24, apc[APC paid (£) including VAT if charged]))</f>
        <v/>
      </c>
      <c r="I24" s="219" t="str">
        <f>IF($A24="","", SUMIF(apc[Discounts, memberships &amp; pre-payment agreements], $A24, apc[Amount of APC charged to Wellcome grant (including VAT if charged) in £] ))</f>
        <v/>
      </c>
      <c r="J24" s="103" t="str">
        <f>IF($A24="","", SUMIF(apc[Discounts, memberships &amp; pre-payment agreements], $A24, apc[Amount of APC charged to CRUK grant (including VAT if charged) in £]))</f>
        <v/>
      </c>
      <c r="K24" s="226" t="str">
        <f>IF($A24="","", SUMIF(apc[Discounts, memberships &amp; pre-payment agreements], $A24, apc[Amount of APC charged to BHF grant (including VAT if charged) in £]))</f>
        <v/>
      </c>
      <c r="L24" s="226" t="str">
        <f>IF($A24="","", SUMIF(apc[Discounts, memberships &amp; pre-payment agreements], $A24, apc[Amount of APC charged to RCUK OA fund (including VAT if charged) in £]))</f>
        <v/>
      </c>
      <c r="M24" s="231" t="str">
        <f>IF($A24="","", SUMIF(apc[Discounts, memberships &amp; pre-payment agreements], $A24, apc[Amount of APC charged to institutional budgets]))</f>
        <v/>
      </c>
      <c r="N24" s="100" t="str">
        <f t="shared" si="0"/>
        <v/>
      </c>
      <c r="O24" s="100" t="str">
        <f t="shared" si="1"/>
        <v/>
      </c>
      <c r="P24" s="103" t="str">
        <f t="shared" si="2"/>
        <v/>
      </c>
      <c r="Q24" s="226" t="str">
        <f t="shared" si="3"/>
        <v/>
      </c>
      <c r="R24" s="231" t="str">
        <f t="shared" si="4"/>
        <v/>
      </c>
    </row>
    <row r="25" spans="1:18" ht="14.5" x14ac:dyDescent="0.35">
      <c r="A25" s="224" t="str" cm="1">
        <f t="array" ref="A25">IFERROR(INDEX(apc[Discounts, memberships &amp; pre-payment agreements], MATCH(0,IF(ISBLANK(apc[Discounts, memberships &amp; pre-payment agreements]),1, COUNTIF($A$2:A24,apc[Discounts, memberships &amp; pre-payment agreements])), 0)),"")</f>
        <v/>
      </c>
      <c r="B25" s="166"/>
      <c r="C25" s="221"/>
      <c r="D25" s="221"/>
      <c r="E25" s="221"/>
      <c r="F25" s="221"/>
      <c r="G25" s="219" t="str">
        <f>IF($A25="","", COUNTIF(apc[Discounts, memberships &amp; pre-payment agreements], A25))</f>
        <v/>
      </c>
      <c r="H25" s="219" t="str">
        <f>IF($A25="","", SUMIF(apc[Discounts, memberships &amp; pre-payment agreements], $A25, apc[APC paid (£) including VAT if charged]))</f>
        <v/>
      </c>
      <c r="I25" s="219" t="str">
        <f>IF($A25="","", SUMIF(apc[Discounts, memberships &amp; pre-payment agreements], $A25, apc[Amount of APC charged to Wellcome grant (including VAT if charged) in £] ))</f>
        <v/>
      </c>
      <c r="J25" s="103" t="str">
        <f>IF($A25="","", SUMIF(apc[Discounts, memberships &amp; pre-payment agreements], $A25, apc[Amount of APC charged to CRUK grant (including VAT if charged) in £]))</f>
        <v/>
      </c>
      <c r="K25" s="226" t="str">
        <f>IF($A25="","", SUMIF(apc[Discounts, memberships &amp; pre-payment agreements], $A25, apc[Amount of APC charged to BHF grant (including VAT if charged) in £]))</f>
        <v/>
      </c>
      <c r="L25" s="226" t="str">
        <f>IF($A25="","", SUMIF(apc[Discounts, memberships &amp; pre-payment agreements], $A25, apc[Amount of APC charged to RCUK OA fund (including VAT if charged) in £]))</f>
        <v/>
      </c>
      <c r="M25" s="231" t="str">
        <f>IF($A25="","", SUMIF(apc[Discounts, memberships &amp; pre-payment agreements], $A25, apc[Amount of APC charged to institutional budgets]))</f>
        <v/>
      </c>
      <c r="N25" s="100" t="str">
        <f t="shared" si="0"/>
        <v/>
      </c>
      <c r="O25" s="100" t="str">
        <f t="shared" si="1"/>
        <v/>
      </c>
      <c r="P25" s="103" t="str">
        <f t="shared" si="2"/>
        <v/>
      </c>
      <c r="Q25" s="226" t="str">
        <f t="shared" si="3"/>
        <v/>
      </c>
      <c r="R25" s="231" t="str">
        <f t="shared" si="4"/>
        <v/>
      </c>
    </row>
    <row r="26" spans="1:18" ht="14.5" x14ac:dyDescent="0.35">
      <c r="A26" s="224" t="str" cm="1">
        <f t="array" ref="A26">IFERROR(INDEX(apc[Discounts, memberships &amp; pre-payment agreements], MATCH(0,IF(ISBLANK(apc[Discounts, memberships &amp; pre-payment agreements]),1, COUNTIF($A$2:A25,apc[Discounts, memberships &amp; pre-payment agreements])), 0)),"")</f>
        <v/>
      </c>
      <c r="B26" s="166"/>
      <c r="C26" s="221"/>
      <c r="D26" s="221"/>
      <c r="E26" s="221"/>
      <c r="F26" s="221"/>
      <c r="G26" s="219" t="str">
        <f>IF($A26="","", COUNTIF(apc[Discounts, memberships &amp; pre-payment agreements], A26))</f>
        <v/>
      </c>
      <c r="H26" s="219" t="str">
        <f>IF($A26="","", SUMIF(apc[Discounts, memberships &amp; pre-payment agreements], $A26, apc[APC paid (£) including VAT if charged]))</f>
        <v/>
      </c>
      <c r="I26" s="219" t="str">
        <f>IF($A26="","", SUMIF(apc[Discounts, memberships &amp; pre-payment agreements], $A26, apc[Amount of APC charged to Wellcome grant (including VAT if charged) in £] ))</f>
        <v/>
      </c>
      <c r="J26" s="103" t="str">
        <f>IF($A26="","", SUMIF(apc[Discounts, memberships &amp; pre-payment agreements], $A26, apc[Amount of APC charged to CRUK grant (including VAT if charged) in £]))</f>
        <v/>
      </c>
      <c r="K26" s="226" t="str">
        <f>IF($A26="","", SUMIF(apc[Discounts, memberships &amp; pre-payment agreements], $A26, apc[Amount of APC charged to BHF grant (including VAT if charged) in £]))</f>
        <v/>
      </c>
      <c r="L26" s="226" t="str">
        <f>IF($A26="","", SUMIF(apc[Discounts, memberships &amp; pre-payment agreements], $A26, apc[Amount of APC charged to RCUK OA fund (including VAT if charged) in £]))</f>
        <v/>
      </c>
      <c r="M26" s="231" t="str">
        <f>IF($A26="","", SUMIF(apc[Discounts, memberships &amp; pre-payment agreements], $A26, apc[Amount of APC charged to institutional budgets]))</f>
        <v/>
      </c>
      <c r="N26" s="100" t="str">
        <f t="shared" si="0"/>
        <v/>
      </c>
      <c r="O26" s="100" t="str">
        <f t="shared" si="1"/>
        <v/>
      </c>
      <c r="P26" s="103" t="str">
        <f t="shared" si="2"/>
        <v/>
      </c>
      <c r="Q26" s="226" t="str">
        <f t="shared" si="3"/>
        <v/>
      </c>
      <c r="R26" s="231" t="str">
        <f t="shared" si="4"/>
        <v/>
      </c>
    </row>
    <row r="27" spans="1:18" ht="14.5" x14ac:dyDescent="0.35">
      <c r="A27" s="224" t="str" cm="1">
        <f t="array" ref="A27">IFERROR(INDEX(apc[Discounts, memberships &amp; pre-payment agreements], MATCH(0,IF(ISBLANK(apc[Discounts, memberships &amp; pre-payment agreements]),1, COUNTIF($A$2:A26,apc[Discounts, memberships &amp; pre-payment agreements])), 0)),"")</f>
        <v/>
      </c>
      <c r="B27" s="166"/>
      <c r="C27" s="221"/>
      <c r="D27" s="221"/>
      <c r="E27" s="221"/>
      <c r="F27" s="221"/>
      <c r="G27" s="219" t="str">
        <f>IF($A27="","", COUNTIF(apc[Discounts, memberships &amp; pre-payment agreements], A27))</f>
        <v/>
      </c>
      <c r="H27" s="219" t="str">
        <f>IF($A27="","", SUMIF(apc[Discounts, memberships &amp; pre-payment agreements], $A27, apc[APC paid (£) including VAT if charged]))</f>
        <v/>
      </c>
      <c r="I27" s="219" t="str">
        <f>IF($A27="","", SUMIF(apc[Discounts, memberships &amp; pre-payment agreements], $A27, apc[Amount of APC charged to Wellcome grant (including VAT if charged) in £] ))</f>
        <v/>
      </c>
      <c r="J27" s="103" t="str">
        <f>IF($A27="","", SUMIF(apc[Discounts, memberships &amp; pre-payment agreements], $A27, apc[Amount of APC charged to CRUK grant (including VAT if charged) in £]))</f>
        <v/>
      </c>
      <c r="K27" s="226" t="str">
        <f>IF($A27="","", SUMIF(apc[Discounts, memberships &amp; pre-payment agreements], $A27, apc[Amount of APC charged to BHF grant (including VAT if charged) in £]))</f>
        <v/>
      </c>
      <c r="L27" s="226" t="str">
        <f>IF($A27="","", SUMIF(apc[Discounts, memberships &amp; pre-payment agreements], $A27, apc[Amount of APC charged to RCUK OA fund (including VAT if charged) in £]))</f>
        <v/>
      </c>
      <c r="M27" s="231" t="str">
        <f>IF($A27="","", SUMIF(apc[Discounts, memberships &amp; pre-payment agreements], $A27, apc[Amount of APC charged to institutional budgets]))</f>
        <v/>
      </c>
      <c r="N27" s="100" t="str">
        <f t="shared" si="0"/>
        <v/>
      </c>
      <c r="O27" s="100" t="str">
        <f t="shared" si="1"/>
        <v/>
      </c>
      <c r="P27" s="103" t="str">
        <f t="shared" si="2"/>
        <v/>
      </c>
      <c r="Q27" s="226" t="str">
        <f t="shared" si="3"/>
        <v/>
      </c>
      <c r="R27" s="231" t="str">
        <f t="shared" si="4"/>
        <v/>
      </c>
    </row>
    <row r="28" spans="1:18" ht="14.5" x14ac:dyDescent="0.35">
      <c r="A28" s="224" t="str" cm="1">
        <f t="array" ref="A28">IFERROR(INDEX(apc[Discounts, memberships &amp; pre-payment agreements], MATCH(0,IF(ISBLANK(apc[Discounts, memberships &amp; pre-payment agreements]),1, COUNTIF($A$2:A27,apc[Discounts, memberships &amp; pre-payment agreements])), 0)),"")</f>
        <v/>
      </c>
      <c r="B28" s="166"/>
      <c r="C28" s="221"/>
      <c r="D28" s="221"/>
      <c r="E28" s="221"/>
      <c r="F28" s="221"/>
      <c r="G28" s="219" t="str">
        <f>IF($A28="","", COUNTIF(apc[Discounts, memberships &amp; pre-payment agreements], A28))</f>
        <v/>
      </c>
      <c r="H28" s="219" t="str">
        <f>IF($A28="","", SUMIF(apc[Discounts, memberships &amp; pre-payment agreements], $A28, apc[APC paid (£) including VAT if charged]))</f>
        <v/>
      </c>
      <c r="I28" s="219" t="str">
        <f>IF($A28="","", SUMIF(apc[Discounts, memberships &amp; pre-payment agreements], $A28, apc[Amount of APC charged to Wellcome grant (including VAT if charged) in £] ))</f>
        <v/>
      </c>
      <c r="J28" s="103" t="str">
        <f>IF($A28="","", SUMIF(apc[Discounts, memberships &amp; pre-payment agreements], $A28, apc[Amount of APC charged to CRUK grant (including VAT if charged) in £]))</f>
        <v/>
      </c>
      <c r="K28" s="226" t="str">
        <f>IF($A28="","", SUMIF(apc[Discounts, memberships &amp; pre-payment agreements], $A28, apc[Amount of APC charged to BHF grant (including VAT if charged) in £]))</f>
        <v/>
      </c>
      <c r="L28" s="226" t="str">
        <f>IF($A28="","", SUMIF(apc[Discounts, memberships &amp; pre-payment agreements], $A28, apc[Amount of APC charged to RCUK OA fund (including VAT if charged) in £]))</f>
        <v/>
      </c>
      <c r="M28" s="231" t="str">
        <f>IF($A28="","", SUMIF(apc[Discounts, memberships &amp; pre-payment agreements], $A28, apc[Amount of APC charged to institutional budgets]))</f>
        <v/>
      </c>
      <c r="N28" s="100" t="str">
        <f t="shared" si="0"/>
        <v/>
      </c>
      <c r="O28" s="100" t="str">
        <f t="shared" si="1"/>
        <v/>
      </c>
      <c r="P28" s="103" t="str">
        <f t="shared" si="2"/>
        <v/>
      </c>
      <c r="Q28" s="226" t="str">
        <f t="shared" si="3"/>
        <v/>
      </c>
      <c r="R28" s="231" t="str">
        <f t="shared" si="4"/>
        <v/>
      </c>
    </row>
    <row r="29" spans="1:18" ht="14.5" x14ac:dyDescent="0.35">
      <c r="A29" s="224" t="str" cm="1">
        <f t="array" ref="A29">IFERROR(INDEX(apc[Discounts, memberships &amp; pre-payment agreements], MATCH(0,IF(ISBLANK(apc[Discounts, memberships &amp; pre-payment agreements]),1, COUNTIF($A$2:A28,apc[Discounts, memberships &amp; pre-payment agreements])), 0)),"")</f>
        <v/>
      </c>
      <c r="B29" s="166"/>
      <c r="C29" s="221"/>
      <c r="D29" s="221"/>
      <c r="E29" s="221"/>
      <c r="F29" s="221"/>
      <c r="G29" s="219" t="str">
        <f>IF($A29="","", COUNTIF(apc[Discounts, memberships &amp; pre-payment agreements], A29))</f>
        <v/>
      </c>
      <c r="H29" s="219" t="str">
        <f>IF($A29="","", SUMIF(apc[Discounts, memberships &amp; pre-payment agreements], $A29, apc[APC paid (£) including VAT if charged]))</f>
        <v/>
      </c>
      <c r="I29" s="219" t="str">
        <f>IF($A29="","", SUMIF(apc[Discounts, memberships &amp; pre-payment agreements], $A29, apc[Amount of APC charged to Wellcome grant (including VAT if charged) in £] ))</f>
        <v/>
      </c>
      <c r="J29" s="103" t="str">
        <f>IF($A29="","", SUMIF(apc[Discounts, memberships &amp; pre-payment agreements], $A29, apc[Amount of APC charged to CRUK grant (including VAT if charged) in £]))</f>
        <v/>
      </c>
      <c r="K29" s="226" t="str">
        <f>IF($A29="","", SUMIF(apc[Discounts, memberships &amp; pre-payment agreements], $A29, apc[Amount of APC charged to BHF grant (including VAT if charged) in £]))</f>
        <v/>
      </c>
      <c r="L29" s="226" t="str">
        <f>IF($A29="","", SUMIF(apc[Discounts, memberships &amp; pre-payment agreements], $A29, apc[Amount of APC charged to RCUK OA fund (including VAT if charged) in £]))</f>
        <v/>
      </c>
      <c r="M29" s="231" t="str">
        <f>IF($A29="","", SUMIF(apc[Discounts, memberships &amp; pre-payment agreements], $A29, apc[Amount of APC charged to institutional budgets]))</f>
        <v/>
      </c>
      <c r="N29" s="100" t="str">
        <f t="shared" si="0"/>
        <v/>
      </c>
      <c r="O29" s="100" t="str">
        <f t="shared" si="1"/>
        <v/>
      </c>
      <c r="P29" s="103" t="str">
        <f t="shared" si="2"/>
        <v/>
      </c>
      <c r="Q29" s="226" t="str">
        <f t="shared" si="3"/>
        <v/>
      </c>
      <c r="R29" s="231" t="str">
        <f t="shared" si="4"/>
        <v/>
      </c>
    </row>
    <row r="30" spans="1:18" ht="14.5" x14ac:dyDescent="0.35">
      <c r="A30" s="224" t="str" cm="1">
        <f t="array" ref="A30">IFERROR(INDEX(apc[Discounts, memberships &amp; pre-payment agreements], MATCH(0,IF(ISBLANK(apc[Discounts, memberships &amp; pre-payment agreements]),1, COUNTIF($A$2:A29,apc[Discounts, memberships &amp; pre-payment agreements])), 0)),"")</f>
        <v/>
      </c>
      <c r="B30" s="166"/>
      <c r="C30" s="221"/>
      <c r="D30" s="221"/>
      <c r="E30" s="221"/>
      <c r="F30" s="221"/>
      <c r="G30" s="219" t="str">
        <f>IF($A30="","", COUNTIF(apc[Discounts, memberships &amp; pre-payment agreements], A30))</f>
        <v/>
      </c>
      <c r="H30" s="219" t="str">
        <f>IF($A30="","", SUMIF(apc[Discounts, memberships &amp; pre-payment agreements], $A30, apc[APC paid (£) including VAT if charged]))</f>
        <v/>
      </c>
      <c r="I30" s="219" t="str">
        <f>IF($A30="","", SUMIF(apc[Discounts, memberships &amp; pre-payment agreements], $A30, apc[Amount of APC charged to Wellcome grant (including VAT if charged) in £] ))</f>
        <v/>
      </c>
      <c r="J30" s="103" t="str">
        <f>IF($A30="","", SUMIF(apc[Discounts, memberships &amp; pre-payment agreements], $A30, apc[Amount of APC charged to CRUK grant (including VAT if charged) in £]))</f>
        <v/>
      </c>
      <c r="K30" s="226" t="str">
        <f>IF($A30="","", SUMIF(apc[Discounts, memberships &amp; pre-payment agreements], $A30, apc[Amount of APC charged to BHF grant (including VAT if charged) in £]))</f>
        <v/>
      </c>
      <c r="L30" s="226" t="str">
        <f>IF($A30="","", SUMIF(apc[Discounts, memberships &amp; pre-payment agreements], $A30, apc[Amount of APC charged to RCUK OA fund (including VAT if charged) in £]))</f>
        <v/>
      </c>
      <c r="M30" s="231" t="str">
        <f>IF($A30="","", SUMIF(apc[Discounts, memberships &amp; pre-payment agreements], $A30, apc[Amount of APC charged to institutional budgets]))</f>
        <v/>
      </c>
      <c r="N30" s="100" t="str">
        <f t="shared" si="0"/>
        <v/>
      </c>
      <c r="O30" s="100" t="str">
        <f t="shared" si="1"/>
        <v/>
      </c>
      <c r="P30" s="103" t="str">
        <f t="shared" si="2"/>
        <v/>
      </c>
      <c r="Q30" s="226" t="str">
        <f t="shared" si="3"/>
        <v/>
      </c>
      <c r="R30" s="231" t="str">
        <f t="shared" si="4"/>
        <v/>
      </c>
    </row>
    <row r="31" spans="1:18" ht="14.5" x14ac:dyDescent="0.35">
      <c r="A31" s="224" t="str" cm="1">
        <f t="array" ref="A31">IFERROR(INDEX(apc[Discounts, memberships &amp; pre-payment agreements], MATCH(0,IF(ISBLANK(apc[Discounts, memberships &amp; pre-payment agreements]),1, COUNTIF($A$2:A30,apc[Discounts, memberships &amp; pre-payment agreements])), 0)),"")</f>
        <v/>
      </c>
      <c r="B31" s="166"/>
      <c r="C31" s="221"/>
      <c r="D31" s="221"/>
      <c r="E31" s="221"/>
      <c r="F31" s="221"/>
      <c r="G31" s="219" t="str">
        <f>IF($A31="","", COUNTIF(apc[Discounts, memberships &amp; pre-payment agreements], A31))</f>
        <v/>
      </c>
      <c r="H31" s="219" t="str">
        <f>IF($A31="","", SUMIF(apc[Discounts, memberships &amp; pre-payment agreements], $A31, apc[APC paid (£) including VAT if charged]))</f>
        <v/>
      </c>
      <c r="I31" s="219" t="str">
        <f>IF($A31="","", SUMIF(apc[Discounts, memberships &amp; pre-payment agreements], $A31, apc[Amount of APC charged to Wellcome grant (including VAT if charged) in £] ))</f>
        <v/>
      </c>
      <c r="J31" s="103" t="str">
        <f>IF($A31="","", SUMIF(apc[Discounts, memberships &amp; pre-payment agreements], $A31, apc[Amount of APC charged to CRUK grant (including VAT if charged) in £]))</f>
        <v/>
      </c>
      <c r="K31" s="226" t="str">
        <f>IF($A31="","", SUMIF(apc[Discounts, memberships &amp; pre-payment agreements], $A31, apc[Amount of APC charged to BHF grant (including VAT if charged) in £]))</f>
        <v/>
      </c>
      <c r="L31" s="226" t="str">
        <f>IF($A31="","", SUMIF(apc[Discounts, memberships &amp; pre-payment agreements], $A31, apc[Amount of APC charged to RCUK OA fund (including VAT if charged) in £]))</f>
        <v/>
      </c>
      <c r="M31" s="231" t="str">
        <f>IF($A31="","", SUMIF(apc[Discounts, memberships &amp; pre-payment agreements], $A31, apc[Amount of APC charged to institutional budgets]))</f>
        <v/>
      </c>
      <c r="N31" s="100" t="str">
        <f t="shared" si="0"/>
        <v/>
      </c>
      <c r="O31" s="100" t="str">
        <f t="shared" si="1"/>
        <v/>
      </c>
      <c r="P31" s="103" t="str">
        <f t="shared" si="2"/>
        <v/>
      </c>
      <c r="Q31" s="226" t="str">
        <f t="shared" si="3"/>
        <v/>
      </c>
      <c r="R31" s="231" t="str">
        <f t="shared" si="4"/>
        <v/>
      </c>
    </row>
    <row r="32" spans="1:18" ht="14.5" x14ac:dyDescent="0.35">
      <c r="A32" s="224" t="str" cm="1">
        <f t="array" ref="A32">IFERROR(INDEX(apc[Discounts, memberships &amp; pre-payment agreements], MATCH(0,IF(ISBLANK(apc[Discounts, memberships &amp; pre-payment agreements]),1, COUNTIF($A$2:A31,apc[Discounts, memberships &amp; pre-payment agreements])), 0)),"")</f>
        <v/>
      </c>
      <c r="B32" s="166"/>
      <c r="C32" s="221"/>
      <c r="D32" s="221"/>
      <c r="E32" s="221"/>
      <c r="F32" s="221"/>
      <c r="G32" s="219" t="str">
        <f>IF($A32="","", COUNTIF(apc[Discounts, memberships &amp; pre-payment agreements], A32))</f>
        <v/>
      </c>
      <c r="H32" s="219" t="str">
        <f>IF($A32="","", SUMIF(apc[Discounts, memberships &amp; pre-payment agreements], $A32, apc[APC paid (£) including VAT if charged]))</f>
        <v/>
      </c>
      <c r="I32" s="219" t="str">
        <f>IF($A32="","", SUMIF(apc[Discounts, memberships &amp; pre-payment agreements], $A32, apc[Amount of APC charged to Wellcome grant (including VAT if charged) in £] ))</f>
        <v/>
      </c>
      <c r="J32" s="103" t="str">
        <f>IF($A32="","", SUMIF(apc[Discounts, memberships &amp; pre-payment agreements], $A32, apc[Amount of APC charged to CRUK grant (including VAT if charged) in £]))</f>
        <v/>
      </c>
      <c r="K32" s="226" t="str">
        <f>IF($A32="","", SUMIF(apc[Discounts, memberships &amp; pre-payment agreements], $A32, apc[Amount of APC charged to BHF grant (including VAT if charged) in £]))</f>
        <v/>
      </c>
      <c r="L32" s="226" t="str">
        <f>IF($A32="","", SUMIF(apc[Discounts, memberships &amp; pre-payment agreements], $A32, apc[Amount of APC charged to RCUK OA fund (including VAT if charged) in £]))</f>
        <v/>
      </c>
      <c r="M32" s="231" t="str">
        <f>IF($A32="","", SUMIF(apc[Discounts, memberships &amp; pre-payment agreements], $A32, apc[Amount of APC charged to institutional budgets]))</f>
        <v/>
      </c>
      <c r="N32" s="100" t="str">
        <f t="shared" si="0"/>
        <v/>
      </c>
      <c r="O32" s="100" t="str">
        <f t="shared" si="1"/>
        <v/>
      </c>
      <c r="P32" s="103" t="str">
        <f t="shared" si="2"/>
        <v/>
      </c>
      <c r="Q32" s="226" t="str">
        <f t="shared" si="3"/>
        <v/>
      </c>
      <c r="R32" s="231" t="str">
        <f t="shared" si="4"/>
        <v/>
      </c>
    </row>
    <row r="33" spans="1:18" ht="14.5" x14ac:dyDescent="0.35">
      <c r="A33" s="224" t="str" cm="1">
        <f t="array" ref="A33">IFERROR(INDEX(apc[Discounts, memberships &amp; pre-payment agreements], MATCH(0,IF(ISBLANK(apc[Discounts, memberships &amp; pre-payment agreements]),1, COUNTIF($A$2:A32,apc[Discounts, memberships &amp; pre-payment agreements])), 0)),"")</f>
        <v/>
      </c>
      <c r="B33" s="166"/>
      <c r="C33" s="221"/>
      <c r="D33" s="221"/>
      <c r="E33" s="221"/>
      <c r="F33" s="221"/>
      <c r="G33" s="219" t="str">
        <f>IF($A33="","", COUNTIF(apc[Discounts, memberships &amp; pre-payment agreements], A33))</f>
        <v/>
      </c>
      <c r="H33" s="219" t="str">
        <f>IF($A33="","", SUMIF(apc[Discounts, memberships &amp; pre-payment agreements], $A33, apc[APC paid (£) including VAT if charged]))</f>
        <v/>
      </c>
      <c r="I33" s="219" t="str">
        <f>IF($A33="","", SUMIF(apc[Discounts, memberships &amp; pre-payment agreements], $A33, apc[Amount of APC charged to Wellcome grant (including VAT if charged) in £] ))</f>
        <v/>
      </c>
      <c r="J33" s="103" t="str">
        <f>IF($A33="","", SUMIF(apc[Discounts, memberships &amp; pre-payment agreements], $A33, apc[Amount of APC charged to CRUK grant (including VAT if charged) in £]))</f>
        <v/>
      </c>
      <c r="K33" s="226" t="str">
        <f>IF($A33="","", SUMIF(apc[Discounts, memberships &amp; pre-payment agreements], $A33, apc[Amount of APC charged to BHF grant (including VAT if charged) in £]))</f>
        <v/>
      </c>
      <c r="L33" s="226" t="str">
        <f>IF($A33="","", SUMIF(apc[Discounts, memberships &amp; pre-payment agreements], $A33, apc[Amount of APC charged to RCUK OA fund (including VAT if charged) in £]))</f>
        <v/>
      </c>
      <c r="M33" s="231" t="str">
        <f>IF($A33="","", SUMIF(apc[Discounts, memberships &amp; pre-payment agreements], $A33, apc[Amount of APC charged to institutional budgets]))</f>
        <v/>
      </c>
      <c r="N33" s="100" t="str">
        <f t="shared" si="0"/>
        <v/>
      </c>
      <c r="O33" s="100" t="str">
        <f t="shared" si="1"/>
        <v/>
      </c>
      <c r="P33" s="103" t="str">
        <f t="shared" si="2"/>
        <v/>
      </c>
      <c r="Q33" s="226" t="str">
        <f t="shared" si="3"/>
        <v/>
      </c>
      <c r="R33" s="231" t="str">
        <f t="shared" si="4"/>
        <v/>
      </c>
    </row>
    <row r="34" spans="1:18" ht="14.5" x14ac:dyDescent="0.35">
      <c r="A34" s="224" t="str" cm="1">
        <f t="array" ref="A34">IFERROR(INDEX(apc[Discounts, memberships &amp; pre-payment agreements], MATCH(0,IF(ISBLANK(apc[Discounts, memberships &amp; pre-payment agreements]),1, COUNTIF($A$2:A33,apc[Discounts, memberships &amp; pre-payment agreements])), 0)),"")</f>
        <v/>
      </c>
      <c r="B34" s="166"/>
      <c r="C34" s="221"/>
      <c r="D34" s="221"/>
      <c r="E34" s="221"/>
      <c r="F34" s="221"/>
      <c r="G34" s="219" t="str">
        <f>IF($A34="","", COUNTIF(apc[Discounts, memberships &amp; pre-payment agreements], A34))</f>
        <v/>
      </c>
      <c r="H34" s="219" t="str">
        <f>IF($A34="","", SUMIF(apc[Discounts, memberships &amp; pre-payment agreements], $A34, apc[APC paid (£) including VAT if charged]))</f>
        <v/>
      </c>
      <c r="I34" s="219" t="str">
        <f>IF($A34="","", SUMIF(apc[Discounts, memberships &amp; pre-payment agreements], $A34, apc[Amount of APC charged to Wellcome grant (including VAT if charged) in £] ))</f>
        <v/>
      </c>
      <c r="J34" s="103" t="str">
        <f>IF($A34="","", SUMIF(apc[Discounts, memberships &amp; pre-payment agreements], $A34, apc[Amount of APC charged to CRUK grant (including VAT if charged) in £]))</f>
        <v/>
      </c>
      <c r="K34" s="226" t="str">
        <f>IF($A34="","", SUMIF(apc[Discounts, memberships &amp; pre-payment agreements], $A34, apc[Amount of APC charged to BHF grant (including VAT if charged) in £]))</f>
        <v/>
      </c>
      <c r="L34" s="226" t="str">
        <f>IF($A34="","", SUMIF(apc[Discounts, memberships &amp; pre-payment agreements], $A34, apc[Amount of APC charged to RCUK OA fund (including VAT if charged) in £]))</f>
        <v/>
      </c>
      <c r="M34" s="231" t="str">
        <f>IF($A34="","", SUMIF(apc[Discounts, memberships &amp; pre-payment agreements], $A34, apc[Amount of APC charged to institutional budgets]))</f>
        <v/>
      </c>
      <c r="N34" s="100" t="str">
        <f t="shared" si="0"/>
        <v/>
      </c>
      <c r="O34" s="100" t="str">
        <f t="shared" si="1"/>
        <v/>
      </c>
      <c r="P34" s="103" t="str">
        <f t="shared" si="2"/>
        <v/>
      </c>
      <c r="Q34" s="226" t="str">
        <f t="shared" si="3"/>
        <v/>
      </c>
      <c r="R34" s="231" t="str">
        <f t="shared" si="4"/>
        <v/>
      </c>
    </row>
    <row r="35" spans="1:18" ht="14.5" x14ac:dyDescent="0.35">
      <c r="A35" s="224" t="str" cm="1">
        <f t="array" ref="A35">IFERROR(INDEX(apc[Discounts, memberships &amp; pre-payment agreements], MATCH(0,IF(ISBLANK(apc[Discounts, memberships &amp; pre-payment agreements]),1, COUNTIF($A$2:A34,apc[Discounts, memberships &amp; pre-payment agreements])), 0)),"")</f>
        <v/>
      </c>
      <c r="B35" s="166"/>
      <c r="C35" s="221"/>
      <c r="D35" s="221"/>
      <c r="E35" s="221"/>
      <c r="F35" s="221"/>
      <c r="G35" s="219" t="str">
        <f>IF($A35="","", COUNTIF(apc[Discounts, memberships &amp; pre-payment agreements], A35))</f>
        <v/>
      </c>
      <c r="H35" s="219" t="str">
        <f>IF($A35="","", SUMIF(apc[Discounts, memberships &amp; pre-payment agreements], $A35, apc[APC paid (£) including VAT if charged]))</f>
        <v/>
      </c>
      <c r="I35" s="219" t="str">
        <f>IF($A35="","", SUMIF(apc[Discounts, memberships &amp; pre-payment agreements], $A35, apc[Amount of APC charged to Wellcome grant (including VAT if charged) in £] ))</f>
        <v/>
      </c>
      <c r="J35" s="103" t="str">
        <f>IF($A35="","", SUMIF(apc[Discounts, memberships &amp; pre-payment agreements], $A35, apc[Amount of APC charged to CRUK grant (including VAT if charged) in £]))</f>
        <v/>
      </c>
      <c r="K35" s="226" t="str">
        <f>IF($A35="","", SUMIF(apc[Discounts, memberships &amp; pre-payment agreements], $A35, apc[Amount of APC charged to BHF grant (including VAT if charged) in £]))</f>
        <v/>
      </c>
      <c r="L35" s="226" t="str">
        <f>IF($A35="","", SUMIF(apc[Discounts, memberships &amp; pre-payment agreements], $A35, apc[Amount of APC charged to RCUK OA fund (including VAT if charged) in £]))</f>
        <v/>
      </c>
      <c r="M35" s="231" t="str">
        <f>IF($A35="","", SUMIF(apc[Discounts, memberships &amp; pre-payment agreements], $A35, apc[Amount of APC charged to institutional budgets]))</f>
        <v/>
      </c>
      <c r="N35" s="100" t="str">
        <f t="shared" si="0"/>
        <v/>
      </c>
      <c r="O35" s="100" t="str">
        <f t="shared" si="1"/>
        <v/>
      </c>
      <c r="P35" s="103" t="str">
        <f t="shared" si="2"/>
        <v/>
      </c>
      <c r="Q35" s="226" t="str">
        <f t="shared" si="3"/>
        <v/>
      </c>
      <c r="R35" s="231" t="str">
        <f t="shared" si="4"/>
        <v/>
      </c>
    </row>
    <row r="36" spans="1:18" ht="14.5" x14ac:dyDescent="0.35">
      <c r="A36" s="224" t="str" cm="1">
        <f t="array" ref="A36">IFERROR(INDEX(apc[Discounts, memberships &amp; pre-payment agreements], MATCH(0,IF(ISBLANK(apc[Discounts, memberships &amp; pre-payment agreements]),1, COUNTIF($A$2:A35,apc[Discounts, memberships &amp; pre-payment agreements])), 0)),"")</f>
        <v/>
      </c>
      <c r="B36" s="166"/>
      <c r="C36" s="221"/>
      <c r="D36" s="221"/>
      <c r="E36" s="221"/>
      <c r="F36" s="221"/>
      <c r="G36" s="219" t="str">
        <f>IF($A36="","", COUNTIF(apc[Discounts, memberships &amp; pre-payment agreements], A36))</f>
        <v/>
      </c>
      <c r="H36" s="219" t="str">
        <f>IF($A36="","", SUMIF(apc[Discounts, memberships &amp; pre-payment agreements], $A36, apc[APC paid (£) including VAT if charged]))</f>
        <v/>
      </c>
      <c r="I36" s="219" t="str">
        <f>IF($A36="","", SUMIF(apc[Discounts, memberships &amp; pre-payment agreements], $A36, apc[Amount of APC charged to Wellcome grant (including VAT if charged) in £] ))</f>
        <v/>
      </c>
      <c r="J36" s="103" t="str">
        <f>IF($A36="","", SUMIF(apc[Discounts, memberships &amp; pre-payment agreements], $A36, apc[Amount of APC charged to CRUK grant (including VAT if charged) in £]))</f>
        <v/>
      </c>
      <c r="K36" s="226" t="str">
        <f>IF($A36="","", SUMIF(apc[Discounts, memberships &amp; pre-payment agreements], $A36, apc[Amount of APC charged to BHF grant (including VAT if charged) in £]))</f>
        <v/>
      </c>
      <c r="L36" s="226" t="str">
        <f>IF($A36="","", SUMIF(apc[Discounts, memberships &amp; pre-payment agreements], $A36, apc[Amount of APC charged to RCUK OA fund (including VAT if charged) in £]))</f>
        <v/>
      </c>
      <c r="M36" s="231" t="str">
        <f>IF($A36="","", SUMIF(apc[Discounts, memberships &amp; pre-payment agreements], $A36, apc[Amount of APC charged to institutional budgets]))</f>
        <v/>
      </c>
      <c r="N36" s="100" t="str">
        <f t="shared" si="0"/>
        <v/>
      </c>
      <c r="O36" s="100" t="str">
        <f t="shared" si="1"/>
        <v/>
      </c>
      <c r="P36" s="103" t="str">
        <f t="shared" si="2"/>
        <v/>
      </c>
      <c r="Q36" s="226" t="str">
        <f t="shared" si="3"/>
        <v/>
      </c>
      <c r="R36" s="231" t="str">
        <f t="shared" si="4"/>
        <v/>
      </c>
    </row>
    <row r="37" spans="1:18" ht="14.5" x14ac:dyDescent="0.35">
      <c r="A37" s="224" t="str" cm="1">
        <f t="array" ref="A37">IFERROR(INDEX(apc[Discounts, memberships &amp; pre-payment agreements], MATCH(0,IF(ISBLANK(apc[Discounts, memberships &amp; pre-payment agreements]),1, COUNTIF($A$2:A36,apc[Discounts, memberships &amp; pre-payment agreements])), 0)),"")</f>
        <v/>
      </c>
      <c r="B37" s="166"/>
      <c r="C37" s="221"/>
      <c r="D37" s="221"/>
      <c r="E37" s="221"/>
      <c r="F37" s="221"/>
      <c r="G37" s="219" t="str">
        <f>IF($A37="","", COUNTIF(apc[Discounts, memberships &amp; pre-payment agreements], A37))</f>
        <v/>
      </c>
      <c r="H37" s="219" t="str">
        <f>IF($A37="","", SUMIF(apc[Discounts, memberships &amp; pre-payment agreements], $A37, apc[APC paid (£) including VAT if charged]))</f>
        <v/>
      </c>
      <c r="I37" s="219" t="str">
        <f>IF($A37="","", SUMIF(apc[Discounts, memberships &amp; pre-payment agreements], $A37, apc[Amount of APC charged to Wellcome grant (including VAT if charged) in £] ))</f>
        <v/>
      </c>
      <c r="J37" s="103" t="str">
        <f>IF($A37="","", SUMIF(apc[Discounts, memberships &amp; pre-payment agreements], $A37, apc[Amount of APC charged to CRUK grant (including VAT if charged) in £]))</f>
        <v/>
      </c>
      <c r="K37" s="226" t="str">
        <f>IF($A37="","", SUMIF(apc[Discounts, memberships &amp; pre-payment agreements], $A37, apc[Amount of APC charged to BHF grant (including VAT if charged) in £]))</f>
        <v/>
      </c>
      <c r="L37" s="226" t="str">
        <f>IF($A37="","", SUMIF(apc[Discounts, memberships &amp; pre-payment agreements], $A37, apc[Amount of APC charged to RCUK OA fund (including VAT if charged) in £]))</f>
        <v/>
      </c>
      <c r="M37" s="231" t="str">
        <f>IF($A37="","", SUMIF(apc[Discounts, memberships &amp; pre-payment agreements], $A37, apc[Amount of APC charged to institutional budgets]))</f>
        <v/>
      </c>
      <c r="N37" s="100" t="str">
        <f t="shared" si="0"/>
        <v/>
      </c>
      <c r="O37" s="100" t="str">
        <f t="shared" si="1"/>
        <v/>
      </c>
      <c r="P37" s="103" t="str">
        <f t="shared" si="2"/>
        <v/>
      </c>
      <c r="Q37" s="226" t="str">
        <f t="shared" si="3"/>
        <v/>
      </c>
      <c r="R37" s="231" t="str">
        <f t="shared" si="4"/>
        <v/>
      </c>
    </row>
    <row r="38" spans="1:18" ht="14.5" x14ac:dyDescent="0.35">
      <c r="A38" s="224" t="str" cm="1">
        <f t="array" ref="A38">IFERROR(INDEX(apc[Discounts, memberships &amp; pre-payment agreements], MATCH(0,IF(ISBLANK(apc[Discounts, memberships &amp; pre-payment agreements]),1, COUNTIF($A$2:A37,apc[Discounts, memberships &amp; pre-payment agreements])), 0)),"")</f>
        <v/>
      </c>
      <c r="B38" s="166"/>
      <c r="C38" s="221"/>
      <c r="D38" s="221"/>
      <c r="E38" s="221"/>
      <c r="F38" s="221"/>
      <c r="G38" s="219" t="str">
        <f>IF($A38="","", COUNTIF(apc[Discounts, memberships &amp; pre-payment agreements], A38))</f>
        <v/>
      </c>
      <c r="H38" s="219" t="str">
        <f>IF($A38="","", SUMIF(apc[Discounts, memberships &amp; pre-payment agreements], $A38, apc[APC paid (£) including VAT if charged]))</f>
        <v/>
      </c>
      <c r="I38" s="219" t="str">
        <f>IF($A38="","", SUMIF(apc[Discounts, memberships &amp; pre-payment agreements], $A38, apc[Amount of APC charged to Wellcome grant (including VAT if charged) in £] ))</f>
        <v/>
      </c>
      <c r="J38" s="103" t="str">
        <f>IF($A38="","", SUMIF(apc[Discounts, memberships &amp; pre-payment agreements], $A38, apc[Amount of APC charged to CRUK grant (including VAT if charged) in £]))</f>
        <v/>
      </c>
      <c r="K38" s="226" t="str">
        <f>IF($A38="","", SUMIF(apc[Discounts, memberships &amp; pre-payment agreements], $A38, apc[Amount of APC charged to BHF grant (including VAT if charged) in £]))</f>
        <v/>
      </c>
      <c r="L38" s="226" t="str">
        <f>IF($A38="","", SUMIF(apc[Discounts, memberships &amp; pre-payment agreements], $A38, apc[Amount of APC charged to RCUK OA fund (including VAT if charged) in £]))</f>
        <v/>
      </c>
      <c r="M38" s="231" t="str">
        <f>IF($A38="","", SUMIF(apc[Discounts, memberships &amp; pre-payment agreements], $A38, apc[Amount of APC charged to institutional budgets]))</f>
        <v/>
      </c>
      <c r="N38" s="100" t="str">
        <f t="shared" si="0"/>
        <v/>
      </c>
      <c r="O38" s="100" t="str">
        <f t="shared" si="1"/>
        <v/>
      </c>
      <c r="P38" s="103" t="str">
        <f t="shared" si="2"/>
        <v/>
      </c>
      <c r="Q38" s="226" t="str">
        <f t="shared" si="3"/>
        <v/>
      </c>
      <c r="R38" s="231" t="str">
        <f t="shared" si="4"/>
        <v/>
      </c>
    </row>
    <row r="39" spans="1:18" ht="14.5" x14ac:dyDescent="0.35">
      <c r="A39" s="224" t="str" cm="1">
        <f t="array" ref="A39">IFERROR(INDEX(apc[Discounts, memberships &amp; pre-payment agreements], MATCH(0,IF(ISBLANK(apc[Discounts, memberships &amp; pre-payment agreements]),1, COUNTIF($A$2:A38,apc[Discounts, memberships &amp; pre-payment agreements])), 0)),"")</f>
        <v/>
      </c>
      <c r="B39" s="166"/>
      <c r="C39" s="221"/>
      <c r="D39" s="221"/>
      <c r="E39" s="221"/>
      <c r="F39" s="221"/>
      <c r="G39" s="219" t="str">
        <f>IF($A39="","", COUNTIF(apc[Discounts, memberships &amp; pre-payment agreements], A39))</f>
        <v/>
      </c>
      <c r="H39" s="219" t="str">
        <f>IF($A39="","", SUMIF(apc[Discounts, memberships &amp; pre-payment agreements], $A39, apc[APC paid (£) including VAT if charged]))</f>
        <v/>
      </c>
      <c r="I39" s="219" t="str">
        <f>IF($A39="","", SUMIF(apc[Discounts, memberships &amp; pre-payment agreements], $A39, apc[Amount of APC charged to Wellcome grant (including VAT if charged) in £] ))</f>
        <v/>
      </c>
      <c r="J39" s="103" t="str">
        <f>IF($A39="","", SUMIF(apc[Discounts, memberships &amp; pre-payment agreements], $A39, apc[Amount of APC charged to CRUK grant (including VAT if charged) in £]))</f>
        <v/>
      </c>
      <c r="K39" s="226" t="str">
        <f>IF($A39="","", SUMIF(apc[Discounts, memberships &amp; pre-payment agreements], $A39, apc[Amount of APC charged to BHF grant (including VAT if charged) in £]))</f>
        <v/>
      </c>
      <c r="L39" s="226" t="str">
        <f>IF($A39="","", SUMIF(apc[Discounts, memberships &amp; pre-payment agreements], $A39, apc[Amount of APC charged to RCUK OA fund (including VAT if charged) in £]))</f>
        <v/>
      </c>
      <c r="M39" s="231" t="str">
        <f>IF($A39="","", SUMIF(apc[Discounts, memberships &amp; pre-payment agreements], $A39, apc[Amount of APC charged to institutional budgets]))</f>
        <v/>
      </c>
      <c r="N39" s="100" t="str">
        <f t="shared" si="0"/>
        <v/>
      </c>
      <c r="O39" s="100" t="str">
        <f t="shared" si="1"/>
        <v/>
      </c>
      <c r="P39" s="103" t="str">
        <f t="shared" si="2"/>
        <v/>
      </c>
      <c r="Q39" s="226" t="str">
        <f t="shared" si="3"/>
        <v/>
      </c>
      <c r="R39" s="231" t="str">
        <f t="shared" si="4"/>
        <v/>
      </c>
    </row>
    <row r="40" spans="1:18" ht="14.5" x14ac:dyDescent="0.35">
      <c r="A40" s="224" t="str" cm="1">
        <f t="array" ref="A40">IFERROR(INDEX(apc[Discounts, memberships &amp; pre-payment agreements], MATCH(0,IF(ISBLANK(apc[Discounts, memberships &amp; pre-payment agreements]),1, COUNTIF($A$2:A39,apc[Discounts, memberships &amp; pre-payment agreements])), 0)),"")</f>
        <v/>
      </c>
      <c r="B40" s="166"/>
      <c r="C40" s="221"/>
      <c r="D40" s="221"/>
      <c r="E40" s="221"/>
      <c r="F40" s="221"/>
      <c r="G40" s="219" t="str">
        <f>IF($A40="","", COUNTIF(apc[Discounts, memberships &amp; pre-payment agreements], A40))</f>
        <v/>
      </c>
      <c r="H40" s="219" t="str">
        <f>IF($A40="","", SUMIF(apc[Discounts, memberships &amp; pre-payment agreements], $A40, apc[APC paid (£) including VAT if charged]))</f>
        <v/>
      </c>
      <c r="I40" s="219" t="str">
        <f>IF($A40="","", SUMIF(apc[Discounts, memberships &amp; pre-payment agreements], $A40, apc[Amount of APC charged to Wellcome grant (including VAT if charged) in £] ))</f>
        <v/>
      </c>
      <c r="J40" s="103" t="str">
        <f>IF($A40="","", SUMIF(apc[Discounts, memberships &amp; pre-payment agreements], $A40, apc[Amount of APC charged to CRUK grant (including VAT if charged) in £]))</f>
        <v/>
      </c>
      <c r="K40" s="226" t="str">
        <f>IF($A40="","", SUMIF(apc[Discounts, memberships &amp; pre-payment agreements], $A40, apc[Amount of APC charged to BHF grant (including VAT if charged) in £]))</f>
        <v/>
      </c>
      <c r="L40" s="226" t="str">
        <f>IF($A40="","", SUMIF(apc[Discounts, memberships &amp; pre-payment agreements], $A40, apc[Amount of APC charged to RCUK OA fund (including VAT if charged) in £]))</f>
        <v/>
      </c>
      <c r="M40" s="231" t="str">
        <f>IF($A40="","", SUMIF(apc[Discounts, memberships &amp; pre-payment agreements], $A40, apc[Amount of APC charged to institutional budgets]))</f>
        <v/>
      </c>
      <c r="N40" s="100" t="str">
        <f t="shared" si="0"/>
        <v/>
      </c>
      <c r="O40" s="100" t="str">
        <f t="shared" si="1"/>
        <v/>
      </c>
      <c r="P40" s="103" t="str">
        <f t="shared" si="2"/>
        <v/>
      </c>
      <c r="Q40" s="226" t="str">
        <f t="shared" si="3"/>
        <v/>
      </c>
      <c r="R40" s="231" t="str">
        <f t="shared" si="4"/>
        <v/>
      </c>
    </row>
    <row r="41" spans="1:18" ht="14.5" x14ac:dyDescent="0.35">
      <c r="A41" s="224" t="str" cm="1">
        <f t="array" ref="A41">IFERROR(INDEX(apc[Discounts, memberships &amp; pre-payment agreements], MATCH(0,IF(ISBLANK(apc[Discounts, memberships &amp; pre-payment agreements]),1, COUNTIF($A$2:A40,apc[Discounts, memberships &amp; pre-payment agreements])), 0)),"")</f>
        <v/>
      </c>
      <c r="B41" s="166"/>
      <c r="C41" s="221"/>
      <c r="D41" s="221"/>
      <c r="E41" s="221"/>
      <c r="F41" s="221"/>
      <c r="G41" s="219" t="str">
        <f>IF($A41="","", COUNTIF(apc[Discounts, memberships &amp; pre-payment agreements], A41))</f>
        <v/>
      </c>
      <c r="H41" s="219" t="str">
        <f>IF($A41="","", SUMIF(apc[Discounts, memberships &amp; pre-payment agreements], $A41, apc[APC paid (£) including VAT if charged]))</f>
        <v/>
      </c>
      <c r="I41" s="219" t="str">
        <f>IF($A41="","", SUMIF(apc[Discounts, memberships &amp; pre-payment agreements], $A41, apc[Amount of APC charged to Wellcome grant (including VAT if charged) in £] ))</f>
        <v/>
      </c>
      <c r="J41" s="103" t="str">
        <f>IF($A41="","", SUMIF(apc[Discounts, memberships &amp; pre-payment agreements], $A41, apc[Amount of APC charged to CRUK grant (including VAT if charged) in £]))</f>
        <v/>
      </c>
      <c r="K41" s="226" t="str">
        <f>IF($A41="","", SUMIF(apc[Discounts, memberships &amp; pre-payment agreements], $A41, apc[Amount of APC charged to BHF grant (including VAT if charged) in £]))</f>
        <v/>
      </c>
      <c r="L41" s="226" t="str">
        <f>IF($A41="","", SUMIF(apc[Discounts, memberships &amp; pre-payment agreements], $A41, apc[Amount of APC charged to RCUK OA fund (including VAT if charged) in £]))</f>
        <v/>
      </c>
      <c r="M41" s="231" t="str">
        <f>IF($A41="","", SUMIF(apc[Discounts, memberships &amp; pre-payment agreements], $A41, apc[Amount of APC charged to institutional budgets]))</f>
        <v/>
      </c>
      <c r="N41" s="100" t="str">
        <f t="shared" si="0"/>
        <v/>
      </c>
      <c r="O41" s="100" t="str">
        <f t="shared" si="1"/>
        <v/>
      </c>
      <c r="P41" s="103" t="str">
        <f t="shared" si="2"/>
        <v/>
      </c>
      <c r="Q41" s="226" t="str">
        <f t="shared" si="3"/>
        <v/>
      </c>
      <c r="R41" s="231" t="str">
        <f t="shared" si="4"/>
        <v/>
      </c>
    </row>
    <row r="42" spans="1:18" ht="14.5" x14ac:dyDescent="0.35">
      <c r="A42" s="224" t="str" cm="1">
        <f t="array" ref="A42">IFERROR(INDEX(apc[Discounts, memberships &amp; pre-payment agreements], MATCH(0,IF(ISBLANK(apc[Discounts, memberships &amp; pre-payment agreements]),1, COUNTIF($A$2:A41,apc[Discounts, memberships &amp; pre-payment agreements])), 0)),"")</f>
        <v/>
      </c>
      <c r="B42" s="166"/>
      <c r="C42" s="221"/>
      <c r="D42" s="221"/>
      <c r="E42" s="221"/>
      <c r="F42" s="221"/>
      <c r="G42" s="219" t="str">
        <f>IF($A42="","", COUNTIF(apc[Discounts, memberships &amp; pre-payment agreements], A42))</f>
        <v/>
      </c>
      <c r="H42" s="219" t="str">
        <f>IF($A42="","", SUMIF(apc[Discounts, memberships &amp; pre-payment agreements], $A42, apc[APC paid (£) including VAT if charged]))</f>
        <v/>
      </c>
      <c r="I42" s="219" t="str">
        <f>IF($A42="","", SUMIF(apc[Discounts, memberships &amp; pre-payment agreements], $A42, apc[Amount of APC charged to Wellcome grant (including VAT if charged) in £] ))</f>
        <v/>
      </c>
      <c r="J42" s="103" t="str">
        <f>IF($A42="","", SUMIF(apc[Discounts, memberships &amp; pre-payment agreements], $A42, apc[Amount of APC charged to CRUK grant (including VAT if charged) in £]))</f>
        <v/>
      </c>
      <c r="K42" s="226" t="str">
        <f>IF($A42="","", SUMIF(apc[Discounts, memberships &amp; pre-payment agreements], $A42, apc[Amount of APC charged to BHF grant (including VAT if charged) in £]))</f>
        <v/>
      </c>
      <c r="L42" s="226" t="str">
        <f>IF($A42="","", SUMIF(apc[Discounts, memberships &amp; pre-payment agreements], $A42, apc[Amount of APC charged to RCUK OA fund (including VAT if charged) in £]))</f>
        <v/>
      </c>
      <c r="M42" s="231" t="str">
        <f>IF($A42="","", SUMIF(apc[Discounts, memberships &amp; pre-payment agreements], $A42, apc[Amount of APC charged to institutional budgets]))</f>
        <v/>
      </c>
      <c r="N42" s="100" t="str">
        <f t="shared" si="0"/>
        <v/>
      </c>
      <c r="O42" s="100" t="str">
        <f t="shared" si="1"/>
        <v/>
      </c>
      <c r="P42" s="103" t="str">
        <f t="shared" si="2"/>
        <v/>
      </c>
      <c r="Q42" s="226" t="str">
        <f t="shared" si="3"/>
        <v/>
      </c>
      <c r="R42" s="231" t="str">
        <f t="shared" si="4"/>
        <v/>
      </c>
    </row>
    <row r="43" spans="1:18" ht="14.5" x14ac:dyDescent="0.35">
      <c r="A43" s="224" t="str" cm="1">
        <f t="array" ref="A43">IFERROR(INDEX(apc[Discounts, memberships &amp; pre-payment agreements], MATCH(0,IF(ISBLANK(apc[Discounts, memberships &amp; pre-payment agreements]),1, COUNTIF($A$2:A42,apc[Discounts, memberships &amp; pre-payment agreements])), 0)),"")</f>
        <v/>
      </c>
      <c r="B43" s="166"/>
      <c r="C43" s="221"/>
      <c r="D43" s="221"/>
      <c r="E43" s="221"/>
      <c r="F43" s="221"/>
      <c r="G43" s="219" t="str">
        <f>IF($A43="","", COUNTIF(apc[Discounts, memberships &amp; pre-payment agreements], A43))</f>
        <v/>
      </c>
      <c r="H43" s="219" t="str">
        <f>IF($A43="","", SUMIF(apc[Discounts, memberships &amp; pre-payment agreements], $A43, apc[APC paid (£) including VAT if charged]))</f>
        <v/>
      </c>
      <c r="I43" s="219" t="str">
        <f>IF($A43="","", SUMIF(apc[Discounts, memberships &amp; pre-payment agreements], $A43, apc[Amount of APC charged to Wellcome grant (including VAT if charged) in £] ))</f>
        <v/>
      </c>
      <c r="J43" s="103" t="str">
        <f>IF($A43="","", SUMIF(apc[Discounts, memberships &amp; pre-payment agreements], $A43, apc[Amount of APC charged to CRUK grant (including VAT if charged) in £]))</f>
        <v/>
      </c>
      <c r="K43" s="226" t="str">
        <f>IF($A43="","", SUMIF(apc[Discounts, memberships &amp; pre-payment agreements], $A43, apc[Amount of APC charged to BHF grant (including VAT if charged) in £]))</f>
        <v/>
      </c>
      <c r="L43" s="226" t="str">
        <f>IF($A43="","", SUMIF(apc[Discounts, memberships &amp; pre-payment agreements], $A43, apc[Amount of APC charged to RCUK OA fund (including VAT if charged) in £]))</f>
        <v/>
      </c>
      <c r="M43" s="231" t="str">
        <f>IF($A43="","", SUMIF(apc[Discounts, memberships &amp; pre-payment agreements], $A43, apc[Amount of APC charged to institutional budgets]))</f>
        <v/>
      </c>
      <c r="N43" s="100" t="str">
        <f t="shared" si="0"/>
        <v/>
      </c>
      <c r="O43" s="100" t="str">
        <f t="shared" si="1"/>
        <v/>
      </c>
      <c r="P43" s="103" t="str">
        <f t="shared" si="2"/>
        <v/>
      </c>
      <c r="Q43" s="226" t="str">
        <f t="shared" si="3"/>
        <v/>
      </c>
      <c r="R43" s="231" t="str">
        <f t="shared" si="4"/>
        <v/>
      </c>
    </row>
    <row r="44" spans="1:18" ht="14.5" x14ac:dyDescent="0.35">
      <c r="A44" s="224" t="str" cm="1">
        <f t="array" ref="A44">IFERROR(INDEX(apc[Discounts, memberships &amp; pre-payment agreements], MATCH(0,IF(ISBLANK(apc[Discounts, memberships &amp; pre-payment agreements]),1, COUNTIF($A$2:A43,apc[Discounts, memberships &amp; pre-payment agreements])), 0)),"")</f>
        <v/>
      </c>
      <c r="B44" s="166"/>
      <c r="C44" s="221"/>
      <c r="D44" s="221"/>
      <c r="E44" s="221"/>
      <c r="F44" s="221"/>
      <c r="G44" s="219" t="str">
        <f>IF($A44="","", COUNTIF(apc[Discounts, memberships &amp; pre-payment agreements], A44))</f>
        <v/>
      </c>
      <c r="H44" s="219" t="str">
        <f>IF($A44="","", SUMIF(apc[Discounts, memberships &amp; pre-payment agreements], $A44, apc[APC paid (£) including VAT if charged]))</f>
        <v/>
      </c>
      <c r="I44" s="219" t="str">
        <f>IF($A44="","", SUMIF(apc[Discounts, memberships &amp; pre-payment agreements], $A44, apc[Amount of APC charged to Wellcome grant (including VAT if charged) in £] ))</f>
        <v/>
      </c>
      <c r="J44" s="103" t="str">
        <f>IF($A44="","", SUMIF(apc[Discounts, memberships &amp; pre-payment agreements], $A44, apc[Amount of APC charged to CRUK grant (including VAT if charged) in £]))</f>
        <v/>
      </c>
      <c r="K44" s="226" t="str">
        <f>IF($A44="","", SUMIF(apc[Discounts, memberships &amp; pre-payment agreements], $A44, apc[Amount of APC charged to BHF grant (including VAT if charged) in £]))</f>
        <v/>
      </c>
      <c r="L44" s="226" t="str">
        <f>IF($A44="","", SUMIF(apc[Discounts, memberships &amp; pre-payment agreements], $A44, apc[Amount of APC charged to RCUK OA fund (including VAT if charged) in £]))</f>
        <v/>
      </c>
      <c r="M44" s="231" t="str">
        <f>IF($A44="","", SUMIF(apc[Discounts, memberships &amp; pre-payment agreements], $A44, apc[Amount of APC charged to institutional budgets]))</f>
        <v/>
      </c>
      <c r="N44" s="100" t="str">
        <f t="shared" si="0"/>
        <v/>
      </c>
      <c r="O44" s="100" t="str">
        <f t="shared" si="1"/>
        <v/>
      </c>
      <c r="P44" s="103" t="str">
        <f t="shared" si="2"/>
        <v/>
      </c>
      <c r="Q44" s="226" t="str">
        <f t="shared" si="3"/>
        <v/>
      </c>
      <c r="R44" s="231" t="str">
        <f t="shared" si="4"/>
        <v/>
      </c>
    </row>
    <row r="45" spans="1:18" ht="14.5" x14ac:dyDescent="0.35">
      <c r="A45" s="224" t="str" cm="1">
        <f t="array" ref="A45">IFERROR(INDEX(apc[Discounts, memberships &amp; pre-payment agreements], MATCH(0,IF(ISBLANK(apc[Discounts, memberships &amp; pre-payment agreements]),1, COUNTIF($A$2:A44,apc[Discounts, memberships &amp; pre-payment agreements])), 0)),"")</f>
        <v/>
      </c>
      <c r="B45" s="166"/>
      <c r="C45" s="221"/>
      <c r="D45" s="221"/>
      <c r="E45" s="221"/>
      <c r="F45" s="221"/>
      <c r="G45" s="219" t="str">
        <f>IF($A45="","", COUNTIF(apc[Discounts, memberships &amp; pre-payment agreements], A45))</f>
        <v/>
      </c>
      <c r="H45" s="219" t="str">
        <f>IF($A45="","", SUMIF(apc[Discounts, memberships &amp; pre-payment agreements], $A45, apc[APC paid (£) including VAT if charged]))</f>
        <v/>
      </c>
      <c r="I45" s="219" t="str">
        <f>IF($A45="","", SUMIF(apc[Discounts, memberships &amp; pre-payment agreements], $A45, apc[Amount of APC charged to Wellcome grant (including VAT if charged) in £] ))</f>
        <v/>
      </c>
      <c r="J45" s="103" t="str">
        <f>IF($A45="","", SUMIF(apc[Discounts, memberships &amp; pre-payment agreements], $A45, apc[Amount of APC charged to CRUK grant (including VAT if charged) in £]))</f>
        <v/>
      </c>
      <c r="K45" s="226" t="str">
        <f>IF($A45="","", SUMIF(apc[Discounts, memberships &amp; pre-payment agreements], $A45, apc[Amount of APC charged to BHF grant (including VAT if charged) in £]))</f>
        <v/>
      </c>
      <c r="L45" s="226" t="str">
        <f>IF($A45="","", SUMIF(apc[Discounts, memberships &amp; pre-payment agreements], $A45, apc[Amount of APC charged to RCUK OA fund (including VAT if charged) in £]))</f>
        <v/>
      </c>
      <c r="M45" s="231" t="str">
        <f>IF($A45="","", SUMIF(apc[Discounts, memberships &amp; pre-payment agreements], $A45, apc[Amount of APC charged to institutional budgets]))</f>
        <v/>
      </c>
      <c r="N45" s="100" t="str">
        <f t="shared" si="0"/>
        <v/>
      </c>
      <c r="O45" s="100" t="str">
        <f t="shared" si="1"/>
        <v/>
      </c>
      <c r="P45" s="103" t="str">
        <f t="shared" si="2"/>
        <v/>
      </c>
      <c r="Q45" s="226" t="str">
        <f t="shared" si="3"/>
        <v/>
      </c>
      <c r="R45" s="231" t="str">
        <f t="shared" si="4"/>
        <v/>
      </c>
    </row>
    <row r="46" spans="1:18" ht="14.5" x14ac:dyDescent="0.35">
      <c r="A46" s="224" t="str" cm="1">
        <f t="array" ref="A46">IFERROR(INDEX(apc[Discounts, memberships &amp; pre-payment agreements], MATCH(0,IF(ISBLANK(apc[Discounts, memberships &amp; pre-payment agreements]),1, COUNTIF($A$2:A45,apc[Discounts, memberships &amp; pre-payment agreements])), 0)),"")</f>
        <v/>
      </c>
      <c r="B46" s="166"/>
      <c r="C46" s="221"/>
      <c r="D46" s="221"/>
      <c r="E46" s="221"/>
      <c r="F46" s="221"/>
      <c r="G46" s="219" t="str">
        <f>IF($A46="","", COUNTIF(apc[Discounts, memberships &amp; pre-payment agreements], A46))</f>
        <v/>
      </c>
      <c r="H46" s="219" t="str">
        <f>IF($A46="","", SUMIF(apc[Discounts, memberships &amp; pre-payment agreements], $A46, apc[APC paid (£) including VAT if charged]))</f>
        <v/>
      </c>
      <c r="I46" s="219" t="str">
        <f>IF($A46="","", SUMIF(apc[Discounts, memberships &amp; pre-payment agreements], $A46, apc[Amount of APC charged to Wellcome grant (including VAT if charged) in £] ))</f>
        <v/>
      </c>
      <c r="J46" s="103" t="str">
        <f>IF($A46="","", SUMIF(apc[Discounts, memberships &amp; pre-payment agreements], $A46, apc[Amount of APC charged to CRUK grant (including VAT if charged) in £]))</f>
        <v/>
      </c>
      <c r="K46" s="226" t="str">
        <f>IF($A46="","", SUMIF(apc[Discounts, memberships &amp; pre-payment agreements], $A46, apc[Amount of APC charged to BHF grant (including VAT if charged) in £]))</f>
        <v/>
      </c>
      <c r="L46" s="226" t="str">
        <f>IF($A46="","", SUMIF(apc[Discounts, memberships &amp; pre-payment agreements], $A46, apc[Amount of APC charged to RCUK OA fund (including VAT if charged) in £]))</f>
        <v/>
      </c>
      <c r="M46" s="231" t="str">
        <f>IF($A46="","", SUMIF(apc[Discounts, memberships &amp; pre-payment agreements], $A46, apc[Amount of APC charged to institutional budgets]))</f>
        <v/>
      </c>
      <c r="N46" s="100" t="str">
        <f t="shared" si="0"/>
        <v/>
      </c>
      <c r="O46" s="100" t="str">
        <f t="shared" si="1"/>
        <v/>
      </c>
      <c r="P46" s="103" t="str">
        <f t="shared" si="2"/>
        <v/>
      </c>
      <c r="Q46" s="226" t="str">
        <f t="shared" si="3"/>
        <v/>
      </c>
      <c r="R46" s="231" t="str">
        <f t="shared" si="4"/>
        <v/>
      </c>
    </row>
    <row r="47" spans="1:18" ht="14.5" x14ac:dyDescent="0.35">
      <c r="A47" s="224" t="str" cm="1">
        <f t="array" ref="A47">IFERROR(INDEX(apc[Discounts, memberships &amp; pre-payment agreements], MATCH(0,IF(ISBLANK(apc[Discounts, memberships &amp; pre-payment agreements]),1, COUNTIF($A$2:A46,apc[Discounts, memberships &amp; pre-payment agreements])), 0)),"")</f>
        <v/>
      </c>
      <c r="B47" s="166"/>
      <c r="C47" s="221"/>
      <c r="D47" s="221"/>
      <c r="E47" s="221"/>
      <c r="F47" s="221"/>
      <c r="G47" s="219" t="str">
        <f>IF($A47="","", COUNTIF(apc[Discounts, memberships &amp; pre-payment agreements], A47))</f>
        <v/>
      </c>
      <c r="H47" s="219" t="str">
        <f>IF($A47="","", SUMIF(apc[Discounts, memberships &amp; pre-payment agreements], $A47, apc[APC paid (£) including VAT if charged]))</f>
        <v/>
      </c>
      <c r="I47" s="219" t="str">
        <f>IF($A47="","", SUMIF(apc[Discounts, memberships &amp; pre-payment agreements], $A47, apc[Amount of APC charged to Wellcome grant (including VAT if charged) in £] ))</f>
        <v/>
      </c>
      <c r="J47" s="103" t="str">
        <f>IF($A47="","", SUMIF(apc[Discounts, memberships &amp; pre-payment agreements], $A47, apc[Amount of APC charged to CRUK grant (including VAT if charged) in £]))</f>
        <v/>
      </c>
      <c r="K47" s="226" t="str">
        <f>IF($A47="","", SUMIF(apc[Discounts, memberships &amp; pre-payment agreements], $A47, apc[Amount of APC charged to BHF grant (including VAT if charged) in £]))</f>
        <v/>
      </c>
      <c r="L47" s="226" t="str">
        <f>IF($A47="","", SUMIF(apc[Discounts, memberships &amp; pre-payment agreements], $A47, apc[Amount of APC charged to RCUK OA fund (including VAT if charged) in £]))</f>
        <v/>
      </c>
      <c r="M47" s="231" t="str">
        <f>IF($A47="","", SUMIF(apc[Discounts, memberships &amp; pre-payment agreements], $A47, apc[Amount of APC charged to institutional budgets]))</f>
        <v/>
      </c>
      <c r="N47" s="100" t="str">
        <f t="shared" si="0"/>
        <v/>
      </c>
      <c r="O47" s="100" t="str">
        <f t="shared" si="1"/>
        <v/>
      </c>
      <c r="P47" s="103" t="str">
        <f t="shared" si="2"/>
        <v/>
      </c>
      <c r="Q47" s="226" t="str">
        <f t="shared" si="3"/>
        <v/>
      </c>
      <c r="R47" s="231" t="str">
        <f t="shared" si="4"/>
        <v/>
      </c>
    </row>
    <row r="48" spans="1:18" ht="14.5" x14ac:dyDescent="0.35">
      <c r="A48" s="224" t="str" cm="1">
        <f t="array" ref="A48">IFERROR(INDEX(apc[Discounts, memberships &amp; pre-payment agreements], MATCH(0,IF(ISBLANK(apc[Discounts, memberships &amp; pre-payment agreements]),1, COUNTIF($A$2:A47,apc[Discounts, memberships &amp; pre-payment agreements])), 0)),"")</f>
        <v/>
      </c>
      <c r="B48" s="166"/>
      <c r="C48" s="221"/>
      <c r="D48" s="221"/>
      <c r="E48" s="221"/>
      <c r="F48" s="221"/>
      <c r="G48" s="219" t="str">
        <f>IF($A48="","", COUNTIF(apc[Discounts, memberships &amp; pre-payment agreements], A48))</f>
        <v/>
      </c>
      <c r="H48" s="219" t="str">
        <f>IF($A48="","", SUMIF(apc[Discounts, memberships &amp; pre-payment agreements], $A48, apc[APC paid (£) including VAT if charged]))</f>
        <v/>
      </c>
      <c r="I48" s="219" t="str">
        <f>IF($A48="","", SUMIF(apc[Discounts, memberships &amp; pre-payment agreements], $A48, apc[Amount of APC charged to Wellcome grant (including VAT if charged) in £] ))</f>
        <v/>
      </c>
      <c r="J48" s="103" t="str">
        <f>IF($A48="","", SUMIF(apc[Discounts, memberships &amp; pre-payment agreements], $A48, apc[Amount of APC charged to CRUK grant (including VAT if charged) in £]))</f>
        <v/>
      </c>
      <c r="K48" s="226" t="str">
        <f>IF($A48="","", SUMIF(apc[Discounts, memberships &amp; pre-payment agreements], $A48, apc[Amount of APC charged to BHF grant (including VAT if charged) in £]))</f>
        <v/>
      </c>
      <c r="L48" s="226" t="str">
        <f>IF($A48="","", SUMIF(apc[Discounts, memberships &amp; pre-payment agreements], $A48, apc[Amount of APC charged to RCUK OA fund (including VAT if charged) in £]))</f>
        <v/>
      </c>
      <c r="M48" s="231" t="str">
        <f>IF($A48="","", SUMIF(apc[Discounts, memberships &amp; pre-payment agreements], $A48, apc[Amount of APC charged to institutional budgets]))</f>
        <v/>
      </c>
      <c r="N48" s="100" t="str">
        <f t="shared" si="0"/>
        <v/>
      </c>
      <c r="O48" s="100" t="str">
        <f t="shared" si="1"/>
        <v/>
      </c>
      <c r="P48" s="103" t="str">
        <f t="shared" si="2"/>
        <v/>
      </c>
      <c r="Q48" s="226" t="str">
        <f t="shared" si="3"/>
        <v/>
      </c>
      <c r="R48" s="231" t="str">
        <f t="shared" si="4"/>
        <v/>
      </c>
    </row>
    <row r="49" spans="1:18" ht="14.5" x14ac:dyDescent="0.35">
      <c r="A49" s="224" t="str" cm="1">
        <f t="array" ref="A49">IFERROR(INDEX(apc[Discounts, memberships &amp; pre-payment agreements], MATCH(0,IF(ISBLANK(apc[Discounts, memberships &amp; pre-payment agreements]),1, COUNTIF($A$2:A48,apc[Discounts, memberships &amp; pre-payment agreements])), 0)),"")</f>
        <v/>
      </c>
      <c r="B49" s="166"/>
      <c r="C49" s="221"/>
      <c r="D49" s="221"/>
      <c r="E49" s="221"/>
      <c r="F49" s="221"/>
      <c r="G49" s="219" t="str">
        <f>IF($A49="","", COUNTIF(apc[Discounts, memberships &amp; pre-payment agreements], A49))</f>
        <v/>
      </c>
      <c r="H49" s="219" t="str">
        <f>IF($A49="","", SUMIF(apc[Discounts, memberships &amp; pre-payment agreements], $A49, apc[APC paid (£) including VAT if charged]))</f>
        <v/>
      </c>
      <c r="I49" s="219" t="str">
        <f>IF($A49="","", SUMIF(apc[Discounts, memberships &amp; pre-payment agreements], $A49, apc[Amount of APC charged to Wellcome grant (including VAT if charged) in £] ))</f>
        <v/>
      </c>
      <c r="J49" s="103" t="str">
        <f>IF($A49="","", SUMIF(apc[Discounts, memberships &amp; pre-payment agreements], $A49, apc[Amount of APC charged to CRUK grant (including VAT if charged) in £]))</f>
        <v/>
      </c>
      <c r="K49" s="226" t="str">
        <f>IF($A49="","", SUMIF(apc[Discounts, memberships &amp; pre-payment agreements], $A49, apc[Amount of APC charged to BHF grant (including VAT if charged) in £]))</f>
        <v/>
      </c>
      <c r="L49" s="226" t="str">
        <f>IF($A49="","", SUMIF(apc[Discounts, memberships &amp; pre-payment agreements], $A49, apc[Amount of APC charged to RCUK OA fund (including VAT if charged) in £]))</f>
        <v/>
      </c>
      <c r="M49" s="231" t="str">
        <f>IF($A49="","", SUMIF(apc[Discounts, memberships &amp; pre-payment agreements], $A49, apc[Amount of APC charged to institutional budgets]))</f>
        <v/>
      </c>
      <c r="N49" s="100" t="str">
        <f t="shared" si="0"/>
        <v/>
      </c>
      <c r="O49" s="100" t="str">
        <f t="shared" si="1"/>
        <v/>
      </c>
      <c r="P49" s="103" t="str">
        <f t="shared" si="2"/>
        <v/>
      </c>
      <c r="Q49" s="226" t="str">
        <f t="shared" si="3"/>
        <v/>
      </c>
      <c r="R49" s="231" t="str">
        <f t="shared" si="4"/>
        <v/>
      </c>
    </row>
    <row r="50" spans="1:18" ht="14.5" x14ac:dyDescent="0.35">
      <c r="A50" s="225" t="str" cm="1">
        <f t="array" ref="A50">IFERROR(INDEX(apc[Discounts, memberships &amp; pre-payment agreements], MATCH(0,IF(ISBLANK(apc[Discounts, memberships &amp; pre-payment agreements]),1, COUNTIF($A$2:A49,apc[Discounts, memberships &amp; pre-payment agreements])), 0)),"")</f>
        <v/>
      </c>
      <c r="B50" s="229"/>
      <c r="C50" s="230"/>
      <c r="D50" s="230"/>
      <c r="E50" s="230"/>
      <c r="F50" s="230"/>
      <c r="G50" s="248" t="str">
        <f>IF($A50="","", COUNTIF(apc[Discounts, memberships &amp; pre-payment agreements], A50))</f>
        <v/>
      </c>
      <c r="H50" s="248" t="str">
        <f>IF($A50="","", SUMIF(apc[Discounts, memberships &amp; pre-payment agreements], $A50, apc[APC paid (£) including VAT if charged]))</f>
        <v/>
      </c>
      <c r="I50" s="248" t="str">
        <f>IF($A50="","", SUMIF(apc[Discounts, memberships &amp; pre-payment agreements], $A50, apc[Amount of APC charged to Wellcome grant (including VAT if charged) in £] ))</f>
        <v/>
      </c>
      <c r="J50" s="249" t="str">
        <f>IF($A50="","", SUMIF(apc[Discounts, memberships &amp; pre-payment agreements], $A50, apc[Amount of APC charged to CRUK grant (including VAT if charged) in £]))</f>
        <v/>
      </c>
      <c r="K50" s="233" t="str">
        <f>IF($A50="","", SUMIF(apc[Discounts, memberships &amp; pre-payment agreements], $A50, apc[Amount of APC charged to BHF grant (including VAT if charged) in £]))</f>
        <v/>
      </c>
      <c r="L50" s="233" t="str">
        <f>IF($A50="","", SUMIF(apc[Discounts, memberships &amp; pre-payment agreements], $A50, apc[Amount of APC charged to RCUK OA fund (including VAT if charged) in £]))</f>
        <v/>
      </c>
      <c r="M50" s="234" t="str">
        <f>IF($A50="","", SUMIF(apc[Discounts, memberships &amp; pre-payment agreements], $A50, apc[Amount of APC charged to institutional budgets]))</f>
        <v/>
      </c>
      <c r="N50" s="250" t="str">
        <f t="shared" si="0"/>
        <v/>
      </c>
      <c r="O50" s="250" t="str">
        <f t="shared" si="1"/>
        <v/>
      </c>
      <c r="P50" s="249" t="str">
        <f t="shared" si="2"/>
        <v/>
      </c>
      <c r="Q50" s="233" t="str">
        <f t="shared" si="3"/>
        <v/>
      </c>
      <c r="R50" s="234" t="str">
        <f t="shared" si="4"/>
        <v/>
      </c>
    </row>
    <row r="51" spans="1:18" ht="13" x14ac:dyDescent="0.3">
      <c r="A51" s="222"/>
    </row>
    <row r="52" spans="1:18" ht="13" x14ac:dyDescent="0.3">
      <c r="A52" s="102"/>
    </row>
    <row r="53" spans="1:18" ht="13" x14ac:dyDescent="0.3">
      <c r="A53" s="102"/>
    </row>
    <row r="54" spans="1:18" ht="13" x14ac:dyDescent="0.3">
      <c r="A54" s="102"/>
    </row>
    <row r="55" spans="1:18" ht="13" x14ac:dyDescent="0.3">
      <c r="A55" s="102"/>
    </row>
    <row r="56" spans="1:18" ht="13" x14ac:dyDescent="0.3">
      <c r="A56" s="102"/>
    </row>
    <row r="57" spans="1:18" ht="13" x14ac:dyDescent="0.3">
      <c r="A57" s="102"/>
    </row>
    <row r="58" spans="1:18" ht="13" x14ac:dyDescent="0.3">
      <c r="A58" s="102"/>
    </row>
    <row r="59" spans="1:18" ht="13" x14ac:dyDescent="0.3">
      <c r="A59" s="102"/>
    </row>
    <row r="60" spans="1:18" ht="13" x14ac:dyDescent="0.3">
      <c r="A60" s="102"/>
    </row>
    <row r="61" spans="1:18" ht="13" x14ac:dyDescent="0.3">
      <c r="A61" s="102"/>
    </row>
    <row r="62" spans="1:18" ht="13" x14ac:dyDescent="0.3">
      <c r="A62" s="102"/>
    </row>
    <row r="63" spans="1:18" ht="13" x14ac:dyDescent="0.3">
      <c r="A63" s="102"/>
    </row>
    <row r="64" spans="1:18" ht="13" x14ac:dyDescent="0.3">
      <c r="A64" s="102"/>
    </row>
    <row r="65" spans="1:1" ht="13" x14ac:dyDescent="0.3">
      <c r="A65" s="102"/>
    </row>
    <row r="66" spans="1:1" ht="13" x14ac:dyDescent="0.3">
      <c r="A66" s="102"/>
    </row>
    <row r="67" spans="1:1" ht="13" x14ac:dyDescent="0.3">
      <c r="A67" s="102"/>
    </row>
    <row r="68" spans="1:1" ht="13" x14ac:dyDescent="0.3">
      <c r="A68" s="102"/>
    </row>
    <row r="69" spans="1:1" ht="13" x14ac:dyDescent="0.3">
      <c r="A69" s="102"/>
    </row>
    <row r="70" spans="1:1" ht="13" x14ac:dyDescent="0.3">
      <c r="A70" s="102"/>
    </row>
    <row r="71" spans="1:1" ht="13" x14ac:dyDescent="0.3">
      <c r="A71" s="102"/>
    </row>
    <row r="72" spans="1:1" ht="13" x14ac:dyDescent="0.3">
      <c r="A72" s="102"/>
    </row>
    <row r="73" spans="1:1" ht="13" x14ac:dyDescent="0.3">
      <c r="A73" s="102"/>
    </row>
    <row r="74" spans="1:1" ht="13" x14ac:dyDescent="0.3">
      <c r="A74" s="102"/>
    </row>
    <row r="75" spans="1:1" ht="13" x14ac:dyDescent="0.3">
      <c r="A75" s="102"/>
    </row>
    <row r="76" spans="1:1" ht="13" x14ac:dyDescent="0.3">
      <c r="A76" s="102"/>
    </row>
    <row r="77" spans="1:1" ht="13" x14ac:dyDescent="0.3">
      <c r="A77" s="102"/>
    </row>
    <row r="78" spans="1:1" ht="13" x14ac:dyDescent="0.3">
      <c r="A78" s="102"/>
    </row>
    <row r="79" spans="1:1" ht="13" x14ac:dyDescent="0.3">
      <c r="A79" s="102"/>
    </row>
    <row r="80" spans="1:1" ht="13" x14ac:dyDescent="0.3">
      <c r="A80" s="102"/>
    </row>
    <row r="81" spans="1:1" ht="13" x14ac:dyDescent="0.3">
      <c r="A81" s="102"/>
    </row>
    <row r="82" spans="1:1" ht="13" x14ac:dyDescent="0.3">
      <c r="A82" s="102"/>
    </row>
    <row r="83" spans="1:1" ht="13" x14ac:dyDescent="0.3">
      <c r="A83" s="102"/>
    </row>
    <row r="84" spans="1:1" ht="13" x14ac:dyDescent="0.3">
      <c r="A84" s="102"/>
    </row>
    <row r="85" spans="1:1" ht="13" x14ac:dyDescent="0.3">
      <c r="A85" s="102"/>
    </row>
    <row r="86" spans="1:1" ht="13" x14ac:dyDescent="0.3">
      <c r="A86" s="102"/>
    </row>
    <row r="87" spans="1:1" ht="13" x14ac:dyDescent="0.3">
      <c r="A87" s="102"/>
    </row>
    <row r="88" spans="1:1" ht="13" x14ac:dyDescent="0.3">
      <c r="A88" s="102"/>
    </row>
    <row r="89" spans="1:1" ht="13" x14ac:dyDescent="0.3">
      <c r="A89" s="102"/>
    </row>
    <row r="90" spans="1:1" ht="13" x14ac:dyDescent="0.3">
      <c r="A90" s="102"/>
    </row>
    <row r="91" spans="1:1" ht="13" x14ac:dyDescent="0.3">
      <c r="A91" s="102"/>
    </row>
    <row r="92" spans="1:1" ht="13" x14ac:dyDescent="0.3">
      <c r="A92" s="102"/>
    </row>
    <row r="93" spans="1:1" ht="13" x14ac:dyDescent="0.3">
      <c r="A93" s="102"/>
    </row>
    <row r="94" spans="1:1" ht="13" x14ac:dyDescent="0.3">
      <c r="A94" s="102"/>
    </row>
    <row r="95" spans="1:1" ht="13" x14ac:dyDescent="0.3">
      <c r="A95" s="102"/>
    </row>
    <row r="96" spans="1:1" ht="13" x14ac:dyDescent="0.3">
      <c r="A96" s="102"/>
    </row>
    <row r="97" spans="1:1" ht="13" x14ac:dyDescent="0.3">
      <c r="A97" s="102"/>
    </row>
    <row r="98" spans="1:1" ht="13" x14ac:dyDescent="0.3">
      <c r="A98" s="102"/>
    </row>
    <row r="99" spans="1:1" ht="13" x14ac:dyDescent="0.3">
      <c r="A99" s="102"/>
    </row>
    <row r="100" spans="1:1" ht="13" x14ac:dyDescent="0.3">
      <c r="A100" s="102"/>
    </row>
    <row r="101" spans="1:1" ht="13" x14ac:dyDescent="0.3">
      <c r="A101" s="102"/>
    </row>
    <row r="102" spans="1:1" ht="13" x14ac:dyDescent="0.3">
      <c r="A102" s="102"/>
    </row>
    <row r="103" spans="1:1" ht="13" x14ac:dyDescent="0.3">
      <c r="A103" s="102"/>
    </row>
    <row r="104" spans="1:1" ht="13" x14ac:dyDescent="0.3">
      <c r="A104" s="102"/>
    </row>
    <row r="105" spans="1:1" ht="13" x14ac:dyDescent="0.3">
      <c r="A105" s="102"/>
    </row>
    <row r="106" spans="1:1" ht="13" x14ac:dyDescent="0.3">
      <c r="A106" s="102"/>
    </row>
    <row r="107" spans="1:1" ht="13" x14ac:dyDescent="0.3">
      <c r="A107" s="102"/>
    </row>
    <row r="108" spans="1:1" ht="13" x14ac:dyDescent="0.3">
      <c r="A108" s="102"/>
    </row>
    <row r="109" spans="1:1" ht="13" x14ac:dyDescent="0.3">
      <c r="A109" s="102"/>
    </row>
    <row r="110" spans="1:1" ht="13" x14ac:dyDescent="0.3">
      <c r="A110" s="102"/>
    </row>
    <row r="111" spans="1:1" ht="13" x14ac:dyDescent="0.3">
      <c r="A111" s="102"/>
    </row>
    <row r="112" spans="1:1" ht="13" x14ac:dyDescent="0.3">
      <c r="A112" s="102"/>
    </row>
    <row r="113" spans="1:1" ht="13" x14ac:dyDescent="0.3">
      <c r="A113" s="102"/>
    </row>
    <row r="114" spans="1:1" ht="13" x14ac:dyDescent="0.3">
      <c r="A114" s="102"/>
    </row>
    <row r="115" spans="1:1" ht="13" x14ac:dyDescent="0.3">
      <c r="A115" s="102"/>
    </row>
    <row r="116" spans="1:1" ht="13" x14ac:dyDescent="0.3">
      <c r="A116" s="102"/>
    </row>
    <row r="117" spans="1:1" ht="13" x14ac:dyDescent="0.3">
      <c r="A117" s="102"/>
    </row>
    <row r="118" spans="1:1" ht="13" x14ac:dyDescent="0.3">
      <c r="A118" s="102"/>
    </row>
    <row r="119" spans="1:1" ht="13" x14ac:dyDescent="0.3">
      <c r="A119" s="102"/>
    </row>
    <row r="120" spans="1:1" ht="13" x14ac:dyDescent="0.3">
      <c r="A120" s="102"/>
    </row>
    <row r="121" spans="1:1" ht="13" x14ac:dyDescent="0.3">
      <c r="A121" s="102"/>
    </row>
    <row r="122" spans="1:1" ht="13" x14ac:dyDescent="0.3">
      <c r="A122" s="102"/>
    </row>
    <row r="123" spans="1:1" ht="13" x14ac:dyDescent="0.3">
      <c r="A123" s="102"/>
    </row>
    <row r="124" spans="1:1" ht="13" x14ac:dyDescent="0.3">
      <c r="A124" s="102"/>
    </row>
    <row r="125" spans="1:1" ht="13" x14ac:dyDescent="0.3">
      <c r="A125" s="102"/>
    </row>
    <row r="126" spans="1:1" ht="13" x14ac:dyDescent="0.3">
      <c r="A126" s="102"/>
    </row>
    <row r="127" spans="1:1" ht="13" x14ac:dyDescent="0.3">
      <c r="A127" s="102"/>
    </row>
    <row r="128" spans="1:1" ht="13" x14ac:dyDescent="0.3">
      <c r="A128" s="102"/>
    </row>
    <row r="129" spans="1:1" ht="13" x14ac:dyDescent="0.3">
      <c r="A129" s="102"/>
    </row>
    <row r="130" spans="1:1" ht="13" x14ac:dyDescent="0.3">
      <c r="A130" s="102"/>
    </row>
    <row r="131" spans="1:1" ht="13" x14ac:dyDescent="0.3">
      <c r="A131" s="102"/>
    </row>
    <row r="132" spans="1:1" ht="13" x14ac:dyDescent="0.3">
      <c r="A132" s="102"/>
    </row>
    <row r="133" spans="1:1" ht="13" x14ac:dyDescent="0.3">
      <c r="A133" s="102"/>
    </row>
    <row r="134" spans="1:1" ht="13" x14ac:dyDescent="0.3">
      <c r="A134" s="102"/>
    </row>
    <row r="135" spans="1:1" ht="13" x14ac:dyDescent="0.3">
      <c r="A135" s="102"/>
    </row>
    <row r="136" spans="1:1" ht="13" x14ac:dyDescent="0.3">
      <c r="A136" s="102"/>
    </row>
    <row r="137" spans="1:1" ht="13" x14ac:dyDescent="0.3">
      <c r="A137" s="102"/>
    </row>
    <row r="138" spans="1:1" ht="13" x14ac:dyDescent="0.3">
      <c r="A138" s="102"/>
    </row>
    <row r="139" spans="1:1" ht="13" x14ac:dyDescent="0.3">
      <c r="A139" s="102"/>
    </row>
    <row r="140" spans="1:1" ht="13" x14ac:dyDescent="0.3">
      <c r="A140" s="102"/>
    </row>
    <row r="141" spans="1:1" ht="13" x14ac:dyDescent="0.3">
      <c r="A141" s="102"/>
    </row>
    <row r="142" spans="1:1" ht="13" x14ac:dyDescent="0.3">
      <c r="A142" s="102"/>
    </row>
    <row r="143" spans="1:1" ht="13" x14ac:dyDescent="0.3">
      <c r="A143" s="102"/>
    </row>
    <row r="144" spans="1:1" ht="13" x14ac:dyDescent="0.3">
      <c r="A144" s="102"/>
    </row>
    <row r="145" spans="1:1" ht="13" x14ac:dyDescent="0.3">
      <c r="A145" s="102"/>
    </row>
    <row r="146" spans="1:1" ht="13" x14ac:dyDescent="0.3">
      <c r="A146" s="102"/>
    </row>
    <row r="147" spans="1:1" ht="13" x14ac:dyDescent="0.3">
      <c r="A147" s="102"/>
    </row>
    <row r="148" spans="1:1" ht="13" x14ac:dyDescent="0.3">
      <c r="A148" s="102"/>
    </row>
    <row r="149" spans="1:1" ht="13" x14ac:dyDescent="0.3">
      <c r="A149" s="102"/>
    </row>
    <row r="150" spans="1:1" ht="13" x14ac:dyDescent="0.3">
      <c r="A150" s="102"/>
    </row>
    <row r="151" spans="1:1" ht="13" x14ac:dyDescent="0.3">
      <c r="A151" s="102"/>
    </row>
    <row r="152" spans="1:1" ht="13" x14ac:dyDescent="0.3">
      <c r="A152" s="102"/>
    </row>
    <row r="153" spans="1:1" ht="13" x14ac:dyDescent="0.3">
      <c r="A153" s="102"/>
    </row>
    <row r="154" spans="1:1" ht="13" x14ac:dyDescent="0.3">
      <c r="A154" s="102"/>
    </row>
    <row r="155" spans="1:1" ht="13" x14ac:dyDescent="0.3">
      <c r="A155" s="102"/>
    </row>
    <row r="156" spans="1:1" ht="13" x14ac:dyDescent="0.3">
      <c r="A156" s="102"/>
    </row>
    <row r="157" spans="1:1" ht="13" x14ac:dyDescent="0.3">
      <c r="A157" s="102"/>
    </row>
    <row r="158" spans="1:1" ht="13" x14ac:dyDescent="0.3">
      <c r="A158" s="102"/>
    </row>
    <row r="159" spans="1:1" ht="13" x14ac:dyDescent="0.3">
      <c r="A159" s="102"/>
    </row>
    <row r="160" spans="1:1" ht="13" x14ac:dyDescent="0.3">
      <c r="A160" s="102"/>
    </row>
    <row r="161" spans="1:1" ht="13" x14ac:dyDescent="0.3">
      <c r="A161" s="102"/>
    </row>
    <row r="162" spans="1:1" ht="13" x14ac:dyDescent="0.3">
      <c r="A162" s="102"/>
    </row>
    <row r="163" spans="1:1" ht="13" x14ac:dyDescent="0.3">
      <c r="A163" s="102"/>
    </row>
    <row r="164" spans="1:1" ht="13" x14ac:dyDescent="0.3">
      <c r="A164" s="102"/>
    </row>
    <row r="165" spans="1:1" ht="13" x14ac:dyDescent="0.3">
      <c r="A165" s="102"/>
    </row>
    <row r="166" spans="1:1" ht="13" x14ac:dyDescent="0.3">
      <c r="A166" s="102"/>
    </row>
    <row r="167" spans="1:1" ht="13" x14ac:dyDescent="0.3">
      <c r="A167" s="102"/>
    </row>
    <row r="168" spans="1:1" ht="13" x14ac:dyDescent="0.3">
      <c r="A168" s="102"/>
    </row>
    <row r="169" spans="1:1" ht="13" x14ac:dyDescent="0.3">
      <c r="A169" s="102"/>
    </row>
    <row r="170" spans="1:1" ht="13" x14ac:dyDescent="0.3">
      <c r="A170" s="102"/>
    </row>
    <row r="171" spans="1:1" ht="13" x14ac:dyDescent="0.3">
      <c r="A171" s="102"/>
    </row>
    <row r="172" spans="1:1" ht="13" x14ac:dyDescent="0.3">
      <c r="A172" s="102"/>
    </row>
    <row r="173" spans="1:1" ht="13" x14ac:dyDescent="0.3">
      <c r="A173" s="102"/>
    </row>
    <row r="174" spans="1:1" ht="13" x14ac:dyDescent="0.3">
      <c r="A174" s="102"/>
    </row>
  </sheetData>
  <sheetProtection sheet="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1DB3-264C-43CF-8A47-C9BA874DC26C}">
  <dimension ref="A1:M98"/>
  <sheetViews>
    <sheetView zoomScaleNormal="100" workbookViewId="0"/>
  </sheetViews>
  <sheetFormatPr defaultRowHeight="12.5" x14ac:dyDescent="0.25"/>
  <cols>
    <col min="1" max="1" width="79.453125" customWidth="1"/>
    <col min="2" max="3" width="20.54296875" customWidth="1"/>
    <col min="4" max="4" width="19.453125" customWidth="1"/>
    <col min="5" max="5" width="19.26953125" customWidth="1"/>
    <col min="6" max="8" width="19.7265625" customWidth="1"/>
    <col min="9" max="9" width="19.26953125" customWidth="1"/>
    <col min="10" max="10" width="19.81640625" customWidth="1"/>
    <col min="11" max="11" width="20" customWidth="1"/>
    <col min="12" max="12" width="33.26953125" customWidth="1"/>
  </cols>
  <sheetData>
    <row r="1" spans="1:12" s="101" customFormat="1" ht="88" x14ac:dyDescent="0.25">
      <c r="A1" s="103" t="s">
        <v>670</v>
      </c>
      <c r="B1" s="104" t="s">
        <v>671</v>
      </c>
      <c r="C1" s="104" t="s">
        <v>672</v>
      </c>
      <c r="D1" s="104" t="s">
        <v>673</v>
      </c>
      <c r="E1" s="104" t="s">
        <v>674</v>
      </c>
      <c r="F1" s="104" t="s">
        <v>675</v>
      </c>
      <c r="G1" s="104" t="s">
        <v>676</v>
      </c>
      <c r="H1" s="104" t="s">
        <v>677</v>
      </c>
      <c r="I1" s="104" t="s">
        <v>678</v>
      </c>
      <c r="J1" s="104" t="s">
        <v>679</v>
      </c>
      <c r="K1" s="104" t="s">
        <v>680</v>
      </c>
      <c r="L1" s="100" t="s">
        <v>681</v>
      </c>
    </row>
    <row r="2" spans="1:12" s="101" customFormat="1" ht="25" x14ac:dyDescent="0.25">
      <c r="A2" s="260" t="s">
        <v>682</v>
      </c>
      <c r="B2" s="265" t="s">
        <v>683</v>
      </c>
      <c r="C2" s="265" t="s">
        <v>684</v>
      </c>
      <c r="D2" s="265" t="s">
        <v>685</v>
      </c>
      <c r="E2" s="265" t="s">
        <v>685</v>
      </c>
      <c r="F2" s="265" t="s">
        <v>686</v>
      </c>
      <c r="G2" s="265" t="s">
        <v>686</v>
      </c>
      <c r="H2" s="265" t="s">
        <v>687</v>
      </c>
      <c r="I2" s="265" t="s">
        <v>687</v>
      </c>
      <c r="J2" s="265" t="s">
        <v>688</v>
      </c>
      <c r="K2" s="267" t="s">
        <v>688</v>
      </c>
      <c r="L2" s="267" t="s">
        <v>689</v>
      </c>
    </row>
    <row r="3" spans="1:12" s="101" customFormat="1" x14ac:dyDescent="0.25">
      <c r="A3" s="251" t="s">
        <v>690</v>
      </c>
      <c r="B3" s="238"/>
      <c r="C3" s="261"/>
      <c r="D3" s="256"/>
      <c r="E3" s="256"/>
      <c r="F3" s="268"/>
      <c r="G3" s="266"/>
      <c r="H3" s="256"/>
      <c r="I3" s="256"/>
      <c r="J3" s="268"/>
      <c r="K3" s="266"/>
      <c r="L3" s="253">
        <f>IF(A3="","",COUNTIF(apc[Transitional Agreement article published under],A3))</f>
        <v>0</v>
      </c>
    </row>
    <row r="4" spans="1:12" s="101" customFormat="1" x14ac:dyDescent="0.25">
      <c r="A4" s="251" t="s">
        <v>691</v>
      </c>
      <c r="B4" s="239"/>
      <c r="C4" s="262"/>
      <c r="D4" s="257"/>
      <c r="E4" s="257"/>
      <c r="F4" s="259"/>
      <c r="G4" s="258"/>
      <c r="H4" s="257"/>
      <c r="I4" s="257"/>
      <c r="J4" s="259"/>
      <c r="K4" s="258"/>
      <c r="L4" s="254">
        <f>IF(A4="","",COUNTIF(apc[Transitional Agreement article published under],A4))</f>
        <v>0</v>
      </c>
    </row>
    <row r="5" spans="1:12" s="101" customFormat="1" x14ac:dyDescent="0.25">
      <c r="A5" s="251" t="s">
        <v>692</v>
      </c>
      <c r="B5" s="239"/>
      <c r="C5" s="262"/>
      <c r="D5" s="257"/>
      <c r="E5" s="257"/>
      <c r="F5" s="259"/>
      <c r="G5" s="258"/>
      <c r="H5" s="257"/>
      <c r="I5" s="257"/>
      <c r="J5" s="259"/>
      <c r="K5" s="258"/>
      <c r="L5" s="254">
        <f>IF(A5="","",COUNTIF(apc[Transitional Agreement article published under],A5))</f>
        <v>0</v>
      </c>
    </row>
    <row r="6" spans="1:12" s="101" customFormat="1" x14ac:dyDescent="0.25">
      <c r="A6" s="251" t="s">
        <v>693</v>
      </c>
      <c r="B6" s="239"/>
      <c r="C6" s="262"/>
      <c r="D6" s="257"/>
      <c r="E6" s="257"/>
      <c r="F6" s="259"/>
      <c r="G6" s="258"/>
      <c r="H6" s="257"/>
      <c r="I6" s="257"/>
      <c r="J6" s="259"/>
      <c r="K6" s="258"/>
      <c r="L6" s="254">
        <f>IF(A6="","",COUNTIF(apc[Transitional Agreement article published under],A6))</f>
        <v>0</v>
      </c>
    </row>
    <row r="7" spans="1:12" s="101" customFormat="1" x14ac:dyDescent="0.25">
      <c r="A7" s="251" t="s">
        <v>694</v>
      </c>
      <c r="B7" s="239"/>
      <c r="C7" s="262"/>
      <c r="D7" s="257"/>
      <c r="E7" s="257"/>
      <c r="F7" s="259"/>
      <c r="G7" s="258"/>
      <c r="H7" s="257"/>
      <c r="I7" s="257"/>
      <c r="J7" s="259"/>
      <c r="K7" s="258"/>
      <c r="L7" s="254">
        <f>IF(A7="","",COUNTIF(apc[Transitional Agreement article published under],A7))</f>
        <v>0</v>
      </c>
    </row>
    <row r="8" spans="1:12" s="101" customFormat="1" x14ac:dyDescent="0.25">
      <c r="A8" s="251" t="s">
        <v>695</v>
      </c>
      <c r="B8" s="239"/>
      <c r="C8" s="262"/>
      <c r="D8" s="257"/>
      <c r="E8" s="257"/>
      <c r="F8" s="259"/>
      <c r="G8" s="258"/>
      <c r="H8" s="257"/>
      <c r="I8" s="257"/>
      <c r="J8" s="259"/>
      <c r="K8" s="258"/>
      <c r="L8" s="254">
        <f>IF(A8="","",COUNTIF(apc[Transitional Agreement article published under],A8))</f>
        <v>0</v>
      </c>
    </row>
    <row r="9" spans="1:12" s="101" customFormat="1" x14ac:dyDescent="0.25">
      <c r="A9" s="251" t="s">
        <v>696</v>
      </c>
      <c r="B9" s="239"/>
      <c r="C9" s="262"/>
      <c r="D9" s="257"/>
      <c r="E9" s="257"/>
      <c r="F9" s="259"/>
      <c r="G9" s="258"/>
      <c r="H9" s="257"/>
      <c r="I9" s="257"/>
      <c r="J9" s="259"/>
      <c r="K9" s="258"/>
      <c r="L9" s="254">
        <f>IF(A9="","",COUNTIF(apc[Transitional Agreement article published under],A9))</f>
        <v>0</v>
      </c>
    </row>
    <row r="10" spans="1:12" s="101" customFormat="1" x14ac:dyDescent="0.25">
      <c r="A10" s="252" t="s">
        <v>697</v>
      </c>
      <c r="B10" s="239"/>
      <c r="C10" s="262"/>
      <c r="D10" s="257"/>
      <c r="E10" s="257"/>
      <c r="F10" s="259"/>
      <c r="G10" s="258"/>
      <c r="H10" s="257"/>
      <c r="I10" s="257"/>
      <c r="J10" s="259"/>
      <c r="K10" s="258"/>
      <c r="L10" s="254">
        <f>IF(A10="","",COUNTIF(apc[Transitional Agreement article published under],A10))</f>
        <v>0</v>
      </c>
    </row>
    <row r="11" spans="1:12" s="101" customFormat="1" x14ac:dyDescent="0.25">
      <c r="A11" s="251" t="s">
        <v>698</v>
      </c>
      <c r="B11" s="239"/>
      <c r="C11" s="262"/>
      <c r="D11" s="257"/>
      <c r="E11" s="257"/>
      <c r="F11" s="259"/>
      <c r="G11" s="258"/>
      <c r="H11" s="257"/>
      <c r="I11" s="257"/>
      <c r="J11" s="259"/>
      <c r="K11" s="258"/>
      <c r="L11" s="254">
        <f>IF(A11="","",COUNTIF(apc[Transitional Agreement article published under],A11))</f>
        <v>0</v>
      </c>
    </row>
    <row r="12" spans="1:12" s="101" customFormat="1" x14ac:dyDescent="0.25">
      <c r="A12" s="251" t="s">
        <v>699</v>
      </c>
      <c r="B12" s="239"/>
      <c r="C12" s="262"/>
      <c r="D12" s="257"/>
      <c r="E12" s="257"/>
      <c r="F12" s="259"/>
      <c r="G12" s="258"/>
      <c r="H12" s="257"/>
      <c r="I12" s="257"/>
      <c r="J12" s="259"/>
      <c r="K12" s="258"/>
      <c r="L12" s="254">
        <f>IF(A12="","",COUNTIF(apc[Transitional Agreement article published under],A12))</f>
        <v>0</v>
      </c>
    </row>
    <row r="13" spans="1:12" s="101" customFormat="1" x14ac:dyDescent="0.25">
      <c r="A13" s="251" t="s">
        <v>700</v>
      </c>
      <c r="B13" s="239"/>
      <c r="C13" s="262"/>
      <c r="D13" s="257"/>
      <c r="E13" s="257"/>
      <c r="F13" s="259"/>
      <c r="G13" s="258"/>
      <c r="H13" s="257"/>
      <c r="I13" s="257"/>
      <c r="J13" s="259"/>
      <c r="K13" s="258"/>
      <c r="L13" s="254">
        <f>IF(A13="","",COUNTIF(apc[Transitional Agreement article published under],A13))</f>
        <v>0</v>
      </c>
    </row>
    <row r="14" spans="1:12" s="101" customFormat="1" x14ac:dyDescent="0.25">
      <c r="A14" s="252" t="s">
        <v>701</v>
      </c>
      <c r="B14" s="239"/>
      <c r="C14" s="262"/>
      <c r="D14" s="257"/>
      <c r="E14" s="257"/>
      <c r="F14" s="259"/>
      <c r="G14" s="258"/>
      <c r="H14" s="257"/>
      <c r="I14" s="257"/>
      <c r="J14" s="259"/>
      <c r="K14" s="258"/>
      <c r="L14" s="254">
        <f>IF(A14="","",COUNTIF(apc[Transitional Agreement article published under],A14))</f>
        <v>0</v>
      </c>
    </row>
    <row r="15" spans="1:12" s="101" customFormat="1" x14ac:dyDescent="0.25">
      <c r="A15" s="251" t="s">
        <v>318</v>
      </c>
      <c r="B15" s="239">
        <v>0</v>
      </c>
      <c r="C15" s="262">
        <v>0</v>
      </c>
      <c r="D15" s="257">
        <v>0</v>
      </c>
      <c r="E15" s="257">
        <v>0</v>
      </c>
      <c r="F15" s="259">
        <v>0</v>
      </c>
      <c r="G15" s="258">
        <v>0</v>
      </c>
      <c r="H15" s="257">
        <v>0</v>
      </c>
      <c r="I15" s="257">
        <v>0</v>
      </c>
      <c r="J15" s="259">
        <v>0</v>
      </c>
      <c r="K15" s="258">
        <v>0</v>
      </c>
      <c r="L15" s="254">
        <f>IF(A15="","",COUNTIF(apc[Transitional Agreement article published under],A15))</f>
        <v>1</v>
      </c>
    </row>
    <row r="16" spans="1:12" s="101" customFormat="1" x14ac:dyDescent="0.25">
      <c r="A16" s="251" t="s">
        <v>702</v>
      </c>
      <c r="B16" s="239">
        <v>0</v>
      </c>
      <c r="C16" s="262">
        <v>0</v>
      </c>
      <c r="D16" s="257">
        <v>0</v>
      </c>
      <c r="E16" s="257">
        <v>0</v>
      </c>
      <c r="F16" s="259">
        <v>0</v>
      </c>
      <c r="G16" s="258">
        <v>0</v>
      </c>
      <c r="H16" s="257">
        <v>0</v>
      </c>
      <c r="I16" s="257">
        <v>0</v>
      </c>
      <c r="J16" s="259">
        <v>0</v>
      </c>
      <c r="K16" s="258">
        <v>0</v>
      </c>
      <c r="L16" s="254">
        <f>IF(A16="","",COUNTIF(apc[Transitional Agreement article published under],A16))</f>
        <v>0</v>
      </c>
    </row>
    <row r="17" spans="1:13" s="101" customFormat="1" x14ac:dyDescent="0.25">
      <c r="A17" s="252" t="s">
        <v>703</v>
      </c>
      <c r="B17" s="239"/>
      <c r="C17" s="262"/>
      <c r="D17" s="257"/>
      <c r="E17" s="257"/>
      <c r="F17" s="259"/>
      <c r="G17" s="258"/>
      <c r="H17" s="257"/>
      <c r="I17" s="257"/>
      <c r="J17" s="259"/>
      <c r="K17" s="258"/>
      <c r="L17" s="254">
        <f>IF(A17="","",COUNTIF(apc[Transitional Agreement article published under],A17))</f>
        <v>0</v>
      </c>
    </row>
    <row r="18" spans="1:13" s="101" customFormat="1" x14ac:dyDescent="0.25">
      <c r="A18" s="251" t="s">
        <v>704</v>
      </c>
      <c r="B18" s="239"/>
      <c r="C18" s="262"/>
      <c r="D18" s="257"/>
      <c r="E18" s="257"/>
      <c r="F18" s="259"/>
      <c r="G18" s="258"/>
      <c r="H18" s="257"/>
      <c r="I18" s="257"/>
      <c r="J18" s="259"/>
      <c r="K18" s="258"/>
      <c r="L18" s="254">
        <f>IF(A18="","",COUNTIF(apc[Transitional Agreement article published under],A18))</f>
        <v>0</v>
      </c>
    </row>
    <row r="19" spans="1:13" s="101" customFormat="1" x14ac:dyDescent="0.25">
      <c r="A19" s="251" t="s">
        <v>705</v>
      </c>
      <c r="B19" s="239"/>
      <c r="C19" s="262"/>
      <c r="D19" s="257"/>
      <c r="E19" s="257"/>
      <c r="F19" s="259"/>
      <c r="G19" s="258"/>
      <c r="H19" s="257"/>
      <c r="I19" s="257"/>
      <c r="J19" s="259"/>
      <c r="K19" s="258"/>
      <c r="L19" s="254">
        <f>IF(A19="","",COUNTIF(apc[Transitional Agreement article published under],A19))</f>
        <v>0</v>
      </c>
    </row>
    <row r="20" spans="1:13" s="101" customFormat="1" x14ac:dyDescent="0.25">
      <c r="A20" s="252" t="s">
        <v>706</v>
      </c>
      <c r="B20" s="239"/>
      <c r="C20" s="262"/>
      <c r="D20" s="257"/>
      <c r="E20" s="257"/>
      <c r="F20" s="259"/>
      <c r="G20" s="258"/>
      <c r="H20" s="257"/>
      <c r="I20" s="257"/>
      <c r="J20" s="259"/>
      <c r="K20" s="258"/>
      <c r="L20" s="254">
        <f>IF(A20="","",COUNTIF(apc[Transitional Agreement article published under],A20))</f>
        <v>0</v>
      </c>
    </row>
    <row r="21" spans="1:13" s="101" customFormat="1" x14ac:dyDescent="0.25">
      <c r="A21" s="251" t="s">
        <v>707</v>
      </c>
      <c r="B21" s="239"/>
      <c r="C21" s="262"/>
      <c r="D21" s="257"/>
      <c r="E21" s="257"/>
      <c r="F21" s="259"/>
      <c r="G21" s="258"/>
      <c r="H21" s="257"/>
      <c r="I21" s="257"/>
      <c r="J21" s="259"/>
      <c r="K21" s="258"/>
      <c r="L21" s="254">
        <f>IF(A21="","",COUNTIF(apc[Transitional Agreement article published under],A21))</f>
        <v>0</v>
      </c>
    </row>
    <row r="22" spans="1:13" s="101" customFormat="1" x14ac:dyDescent="0.25">
      <c r="A22" s="251" t="s">
        <v>708</v>
      </c>
      <c r="B22" s="239"/>
      <c r="C22" s="262"/>
      <c r="D22" s="257"/>
      <c r="E22" s="257"/>
      <c r="F22" s="259"/>
      <c r="G22" s="258"/>
      <c r="H22" s="257"/>
      <c r="I22" s="257"/>
      <c r="J22" s="259"/>
      <c r="K22" s="258"/>
      <c r="L22" s="254">
        <f>IF(A22="","",COUNTIF(apc[Transitional Agreement article published under],A22))</f>
        <v>0</v>
      </c>
    </row>
    <row r="23" spans="1:13" s="101" customFormat="1" x14ac:dyDescent="0.25">
      <c r="A23" s="251" t="s">
        <v>259</v>
      </c>
      <c r="B23" s="239">
        <v>60.56</v>
      </c>
      <c r="C23" s="262">
        <v>0</v>
      </c>
      <c r="D23" s="257">
        <v>0</v>
      </c>
      <c r="E23" s="257">
        <v>0</v>
      </c>
      <c r="F23" s="259">
        <v>0</v>
      </c>
      <c r="G23" s="258">
        <v>0</v>
      </c>
      <c r="H23" s="257">
        <v>0</v>
      </c>
      <c r="I23" s="257">
        <v>0</v>
      </c>
      <c r="J23" s="259">
        <v>0</v>
      </c>
      <c r="K23" s="258">
        <v>0</v>
      </c>
      <c r="L23" s="254">
        <f>IF(A23="","",COUNTIF(apc[Transitional Agreement article published under],A23))</f>
        <v>3</v>
      </c>
    </row>
    <row r="24" spans="1:13" s="101" customFormat="1" x14ac:dyDescent="0.25">
      <c r="A24" s="251" t="s">
        <v>709</v>
      </c>
      <c r="B24" s="239">
        <v>66.099999999999994</v>
      </c>
      <c r="C24" s="262">
        <v>0</v>
      </c>
      <c r="D24" s="257">
        <v>0</v>
      </c>
      <c r="E24" s="257">
        <v>0</v>
      </c>
      <c r="F24" s="259">
        <v>0</v>
      </c>
      <c r="G24" s="258">
        <v>0</v>
      </c>
      <c r="H24" s="257">
        <v>0</v>
      </c>
      <c r="I24" s="257">
        <v>0</v>
      </c>
      <c r="J24" s="259">
        <v>0</v>
      </c>
      <c r="K24" s="258">
        <v>0</v>
      </c>
      <c r="L24" s="254">
        <f>IF(A24="","",COUNTIF(apc[Transitional Agreement article published under],A24))</f>
        <v>0</v>
      </c>
    </row>
    <row r="25" spans="1:13" s="101" customFormat="1" x14ac:dyDescent="0.25">
      <c r="A25" s="251" t="s">
        <v>710</v>
      </c>
      <c r="B25" s="239"/>
      <c r="C25" s="262"/>
      <c r="D25" s="257"/>
      <c r="E25" s="257"/>
      <c r="F25" s="259"/>
      <c r="G25" s="258"/>
      <c r="H25" s="257"/>
      <c r="I25" s="257"/>
      <c r="J25" s="259"/>
      <c r="K25" s="258"/>
      <c r="L25" s="254">
        <f>IF(A25="","",COUNTIF(apc[Transitional Agreement article published under],A25))</f>
        <v>0</v>
      </c>
    </row>
    <row r="26" spans="1:13" s="101" customFormat="1" x14ac:dyDescent="0.25">
      <c r="A26" s="251" t="s">
        <v>711</v>
      </c>
      <c r="B26" s="239"/>
      <c r="C26" s="262"/>
      <c r="D26" s="257"/>
      <c r="E26" s="257"/>
      <c r="F26" s="259"/>
      <c r="G26" s="258"/>
      <c r="H26" s="257"/>
      <c r="I26" s="257"/>
      <c r="J26" s="259"/>
      <c r="K26" s="258"/>
      <c r="L26" s="254">
        <f>IF(A26="","",COUNTIF(apc[Transitional Agreement article published under],A26))</f>
        <v>0</v>
      </c>
    </row>
    <row r="27" spans="1:13" s="101" customFormat="1" x14ac:dyDescent="0.25">
      <c r="A27" s="252" t="s">
        <v>712</v>
      </c>
      <c r="B27" s="239"/>
      <c r="C27" s="262"/>
      <c r="D27" s="257"/>
      <c r="E27" s="257"/>
      <c r="F27" s="259"/>
      <c r="G27" s="258"/>
      <c r="H27" s="257"/>
      <c r="I27" s="257"/>
      <c r="J27" s="259"/>
      <c r="K27" s="258"/>
      <c r="L27" s="254">
        <f>IF(A27="","",COUNTIF(apc[Transitional Agreement article published under],A27))</f>
        <v>0</v>
      </c>
    </row>
    <row r="28" spans="1:13" s="101" customFormat="1" x14ac:dyDescent="0.25">
      <c r="A28" s="251" t="s">
        <v>713</v>
      </c>
      <c r="B28" s="239"/>
      <c r="C28" s="262"/>
      <c r="D28" s="257"/>
      <c r="E28" s="257"/>
      <c r="F28" s="259"/>
      <c r="G28" s="258"/>
      <c r="H28" s="257"/>
      <c r="I28" s="257"/>
      <c r="J28" s="259"/>
      <c r="K28" s="258"/>
      <c r="L28" s="254">
        <f>IF(A28="","",COUNTIF(apc[Transitional Agreement article published under],A28))</f>
        <v>0</v>
      </c>
    </row>
    <row r="29" spans="1:13" s="101" customFormat="1" x14ac:dyDescent="0.25">
      <c r="A29" s="251" t="s">
        <v>714</v>
      </c>
      <c r="B29" s="239"/>
      <c r="C29" s="262"/>
      <c r="D29" s="257"/>
      <c r="E29" s="257"/>
      <c r="F29" s="259"/>
      <c r="G29" s="258"/>
      <c r="H29" s="257"/>
      <c r="I29" s="257"/>
      <c r="J29" s="259"/>
      <c r="K29" s="258"/>
      <c r="L29" s="254">
        <f>IF(A29="","",COUNTIF(apc[Transitional Agreement article published under],A29))</f>
        <v>0</v>
      </c>
    </row>
    <row r="30" spans="1:13" s="101" customFormat="1" x14ac:dyDescent="0.25">
      <c r="A30" s="251" t="s">
        <v>715</v>
      </c>
      <c r="B30" s="239"/>
      <c r="C30" s="262"/>
      <c r="D30" s="257"/>
      <c r="E30" s="257"/>
      <c r="F30" s="259"/>
      <c r="G30" s="258"/>
      <c r="H30" s="257"/>
      <c r="I30" s="257"/>
      <c r="J30" s="259"/>
      <c r="K30" s="258"/>
      <c r="L30" s="254">
        <f>IF(A30="","",COUNTIF(apc[Transitional Agreement article published under],A30))</f>
        <v>0</v>
      </c>
    </row>
    <row r="31" spans="1:13" x14ac:dyDescent="0.25">
      <c r="A31" s="251" t="s">
        <v>716</v>
      </c>
      <c r="B31" s="239"/>
      <c r="C31" s="262"/>
      <c r="D31" s="237"/>
      <c r="E31" s="237"/>
      <c r="F31" s="240"/>
      <c r="G31" s="241"/>
      <c r="H31" s="237"/>
      <c r="I31" s="237"/>
      <c r="J31" s="240"/>
      <c r="K31" s="241"/>
      <c r="L31" s="254">
        <f>IF(A31="","",COUNTIF(apc[Transitional Agreement article published under],A31))</f>
        <v>0</v>
      </c>
      <c r="M31" s="3"/>
    </row>
    <row r="32" spans="1:13" x14ac:dyDescent="0.25">
      <c r="A32" s="251" t="s">
        <v>717</v>
      </c>
      <c r="B32" s="239"/>
      <c r="C32" s="262"/>
      <c r="D32" s="237"/>
      <c r="E32" s="237"/>
      <c r="F32" s="240"/>
      <c r="G32" s="241"/>
      <c r="H32" s="237"/>
      <c r="I32" s="237"/>
      <c r="J32" s="240"/>
      <c r="K32" s="241"/>
      <c r="L32" s="254">
        <f>IF(A32="","",COUNTIF(apc[Transitional Agreement article published under],A32))</f>
        <v>0</v>
      </c>
      <c r="M32" s="3"/>
    </row>
    <row r="33" spans="1:13" x14ac:dyDescent="0.25">
      <c r="A33" s="252" t="s">
        <v>718</v>
      </c>
      <c r="B33" s="239"/>
      <c r="C33" s="262"/>
      <c r="D33" s="237"/>
      <c r="E33" s="237"/>
      <c r="F33" s="240"/>
      <c r="G33" s="241"/>
      <c r="H33" s="237"/>
      <c r="I33" s="237"/>
      <c r="J33" s="240"/>
      <c r="K33" s="241"/>
      <c r="L33" s="254">
        <f>IF(A33="","",COUNTIF(apc[Transitional Agreement article published under],A33))</f>
        <v>0</v>
      </c>
      <c r="M33" s="3"/>
    </row>
    <row r="34" spans="1:13" x14ac:dyDescent="0.25">
      <c r="A34" s="251" t="s">
        <v>719</v>
      </c>
      <c r="B34" s="239"/>
      <c r="C34" s="262"/>
      <c r="D34" s="237"/>
      <c r="E34" s="237"/>
      <c r="F34" s="240"/>
      <c r="G34" s="241"/>
      <c r="H34" s="237"/>
      <c r="I34" s="237"/>
      <c r="J34" s="240"/>
      <c r="K34" s="241"/>
      <c r="L34" s="254">
        <f>IF(A34="","",COUNTIF(apc[Transitional Agreement article published under],A34))</f>
        <v>0</v>
      </c>
      <c r="M34" s="3"/>
    </row>
    <row r="35" spans="1:13" x14ac:dyDescent="0.25">
      <c r="A35" s="251" t="s">
        <v>720</v>
      </c>
      <c r="B35" s="239"/>
      <c r="C35" s="262"/>
      <c r="D35" s="237"/>
      <c r="E35" s="237"/>
      <c r="F35" s="240"/>
      <c r="G35" s="241"/>
      <c r="H35" s="237"/>
      <c r="I35" s="237"/>
      <c r="J35" s="240"/>
      <c r="K35" s="241"/>
      <c r="L35" s="254">
        <f>IF(A35="","",COUNTIF(apc[Transitional Agreement article published under],A35))</f>
        <v>0</v>
      </c>
      <c r="M35" s="3"/>
    </row>
    <row r="36" spans="1:13" x14ac:dyDescent="0.25">
      <c r="A36" s="251" t="s">
        <v>721</v>
      </c>
      <c r="B36" s="239"/>
      <c r="C36" s="262"/>
      <c r="D36" s="237"/>
      <c r="E36" s="237"/>
      <c r="F36" s="240"/>
      <c r="G36" s="241"/>
      <c r="H36" s="237"/>
      <c r="I36" s="237"/>
      <c r="J36" s="240"/>
      <c r="K36" s="241"/>
      <c r="L36" s="254">
        <f>IF(A36="","",COUNTIF(apc[Transitional Agreement article published under],A36))</f>
        <v>0</v>
      </c>
      <c r="M36" s="3"/>
    </row>
    <row r="37" spans="1:13" x14ac:dyDescent="0.25">
      <c r="A37" s="251" t="s">
        <v>722</v>
      </c>
      <c r="B37" s="239"/>
      <c r="C37" s="262"/>
      <c r="D37" s="237"/>
      <c r="E37" s="237"/>
      <c r="F37" s="240"/>
      <c r="G37" s="241"/>
      <c r="H37" s="237"/>
      <c r="I37" s="237"/>
      <c r="J37" s="240"/>
      <c r="K37" s="241"/>
      <c r="L37" s="254">
        <f>IF(A37="","",COUNTIF(apc[Transitional Agreement article published under],A37))</f>
        <v>0</v>
      </c>
      <c r="M37" s="3"/>
    </row>
    <row r="38" spans="1:13" x14ac:dyDescent="0.25">
      <c r="A38" s="251" t="s">
        <v>723</v>
      </c>
      <c r="B38" s="239"/>
      <c r="C38" s="262"/>
      <c r="D38" s="237"/>
      <c r="E38" s="237"/>
      <c r="F38" s="240"/>
      <c r="G38" s="241"/>
      <c r="H38" s="237"/>
      <c r="I38" s="237"/>
      <c r="J38" s="240"/>
      <c r="K38" s="241"/>
      <c r="L38" s="254">
        <f>IF(A38="","",COUNTIF(apc[Transitional Agreement article published under],A38))</f>
        <v>0</v>
      </c>
      <c r="M38" s="3"/>
    </row>
    <row r="39" spans="1:13" x14ac:dyDescent="0.25">
      <c r="A39" s="251" t="s">
        <v>724</v>
      </c>
      <c r="B39" s="239"/>
      <c r="C39" s="262"/>
      <c r="D39" s="237"/>
      <c r="E39" s="237"/>
      <c r="F39" s="240"/>
      <c r="G39" s="241"/>
      <c r="H39" s="237"/>
      <c r="I39" s="237"/>
      <c r="J39" s="240"/>
      <c r="K39" s="241"/>
      <c r="L39" s="254">
        <f>IF(A39="","",COUNTIF(apc[Transitional Agreement article published under],A39))</f>
        <v>0</v>
      </c>
      <c r="M39" s="3"/>
    </row>
    <row r="40" spans="1:13" x14ac:dyDescent="0.25">
      <c r="A40" s="251" t="s">
        <v>725</v>
      </c>
      <c r="B40" s="239"/>
      <c r="C40" s="262"/>
      <c r="D40" s="237"/>
      <c r="E40" s="237"/>
      <c r="F40" s="240"/>
      <c r="G40" s="241"/>
      <c r="H40" s="237"/>
      <c r="I40" s="237"/>
      <c r="J40" s="240"/>
      <c r="K40" s="241"/>
      <c r="L40" s="254">
        <f>IF(A40="","",COUNTIF(apc[Transitional Agreement article published under],A40))</f>
        <v>0</v>
      </c>
      <c r="M40" s="3"/>
    </row>
    <row r="41" spans="1:13" x14ac:dyDescent="0.25">
      <c r="A41" s="252" t="s">
        <v>726</v>
      </c>
      <c r="B41" s="239"/>
      <c r="C41" s="262"/>
      <c r="D41" s="237"/>
      <c r="E41" s="237"/>
      <c r="F41" s="240"/>
      <c r="G41" s="241"/>
      <c r="H41" s="237"/>
      <c r="I41" s="237"/>
      <c r="J41" s="240"/>
      <c r="K41" s="241"/>
      <c r="L41" s="254">
        <f>IF(A41="","",COUNTIF(apc[Transitional Agreement article published under],A41))</f>
        <v>0</v>
      </c>
      <c r="M41" s="3"/>
    </row>
    <row r="42" spans="1:13" x14ac:dyDescent="0.25">
      <c r="A42" s="251" t="s">
        <v>727</v>
      </c>
      <c r="B42" s="239"/>
      <c r="C42" s="262"/>
      <c r="D42" s="237"/>
      <c r="E42" s="237"/>
      <c r="F42" s="240"/>
      <c r="G42" s="241"/>
      <c r="H42" s="237"/>
      <c r="I42" s="237"/>
      <c r="J42" s="240"/>
      <c r="K42" s="241"/>
      <c r="L42" s="254">
        <f>IF(A42="","",COUNTIF(apc[Transitional Agreement article published under],A42))</f>
        <v>0</v>
      </c>
      <c r="M42" s="3"/>
    </row>
    <row r="43" spans="1:13" x14ac:dyDescent="0.25">
      <c r="A43" s="251" t="s">
        <v>728</v>
      </c>
      <c r="B43" s="239"/>
      <c r="C43" s="262"/>
      <c r="D43" s="237"/>
      <c r="E43" s="237"/>
      <c r="F43" s="240"/>
      <c r="G43" s="241"/>
      <c r="H43" s="237"/>
      <c r="I43" s="237"/>
      <c r="J43" s="240"/>
      <c r="K43" s="241"/>
      <c r="L43" s="254">
        <f>IF(A43="","",COUNTIF(apc[Transitional Agreement article published under],A43))</f>
        <v>0</v>
      </c>
      <c r="M43" s="3"/>
    </row>
    <row r="44" spans="1:13" x14ac:dyDescent="0.25">
      <c r="A44" s="251" t="s">
        <v>729</v>
      </c>
      <c r="B44" s="239"/>
      <c r="C44" s="262"/>
      <c r="D44" s="237"/>
      <c r="E44" s="237"/>
      <c r="F44" s="240"/>
      <c r="G44" s="241"/>
      <c r="H44" s="237"/>
      <c r="I44" s="237"/>
      <c r="J44" s="240"/>
      <c r="K44" s="241"/>
      <c r="L44" s="254">
        <f>IF(A44="","",COUNTIF(apc[Transitional Agreement article published under],A44))</f>
        <v>0</v>
      </c>
      <c r="M44" s="3"/>
    </row>
    <row r="45" spans="1:13" x14ac:dyDescent="0.25">
      <c r="A45" s="251" t="s">
        <v>730</v>
      </c>
      <c r="B45" s="239"/>
      <c r="C45" s="262"/>
      <c r="D45" s="237"/>
      <c r="E45" s="237"/>
      <c r="F45" s="240"/>
      <c r="G45" s="241"/>
      <c r="H45" s="237"/>
      <c r="I45" s="237"/>
      <c r="J45" s="240"/>
      <c r="K45" s="241"/>
      <c r="L45" s="254">
        <f>IF(A45="","",COUNTIF(apc[Transitional Agreement article published under],A45))</f>
        <v>0</v>
      </c>
      <c r="M45" s="3"/>
    </row>
    <row r="46" spans="1:13" x14ac:dyDescent="0.25">
      <c r="A46" s="251" t="s">
        <v>731</v>
      </c>
      <c r="B46" s="239"/>
      <c r="C46" s="262"/>
      <c r="D46" s="237"/>
      <c r="E46" s="237"/>
      <c r="F46" s="240"/>
      <c r="G46" s="241"/>
      <c r="H46" s="237"/>
      <c r="I46" s="237"/>
      <c r="J46" s="240"/>
      <c r="K46" s="241"/>
      <c r="L46" s="254">
        <f>IF(A46="","",COUNTIF(apc[Transitional Agreement article published under],A46))</f>
        <v>0</v>
      </c>
      <c r="M46" s="3"/>
    </row>
    <row r="47" spans="1:13" x14ac:dyDescent="0.25">
      <c r="A47" s="252" t="s">
        <v>732</v>
      </c>
      <c r="B47" s="239"/>
      <c r="C47" s="262"/>
      <c r="D47" s="237"/>
      <c r="E47" s="237"/>
      <c r="F47" s="240"/>
      <c r="G47" s="241"/>
      <c r="H47" s="237"/>
      <c r="I47" s="237"/>
      <c r="J47" s="240"/>
      <c r="K47" s="241"/>
      <c r="L47" s="254">
        <f>IF(A47="","",COUNTIF(apc[Transitional Agreement article published under],A47))</f>
        <v>0</v>
      </c>
      <c r="M47" s="3"/>
    </row>
    <row r="48" spans="1:13" x14ac:dyDescent="0.25">
      <c r="A48" s="252" t="s">
        <v>733</v>
      </c>
      <c r="B48" s="240"/>
      <c r="C48" s="263"/>
      <c r="D48" s="237"/>
      <c r="E48" s="237"/>
      <c r="F48" s="240"/>
      <c r="G48" s="241"/>
      <c r="H48" s="237"/>
      <c r="I48" s="237"/>
      <c r="J48" s="240"/>
      <c r="K48" s="241"/>
      <c r="L48" s="254">
        <f>IF(A48="","",COUNTIF(apc[Transitional Agreement article published under],A48))</f>
        <v>0</v>
      </c>
      <c r="M48" s="3"/>
    </row>
    <row r="49" spans="1:13" x14ac:dyDescent="0.25">
      <c r="A49" s="251" t="s">
        <v>734</v>
      </c>
      <c r="B49" s="240"/>
      <c r="C49" s="263"/>
      <c r="D49" s="237"/>
      <c r="E49" s="237"/>
      <c r="F49" s="240"/>
      <c r="G49" s="241"/>
      <c r="H49" s="237"/>
      <c r="I49" s="237"/>
      <c r="J49" s="240"/>
      <c r="K49" s="241"/>
      <c r="L49" s="254">
        <f>IF(A49="","",COUNTIF(apc[Transitional Agreement article published under],A49))</f>
        <v>0</v>
      </c>
      <c r="M49" s="3"/>
    </row>
    <row r="50" spans="1:13" x14ac:dyDescent="0.25">
      <c r="A50" s="251" t="s">
        <v>735</v>
      </c>
      <c r="B50" s="240"/>
      <c r="C50" s="263"/>
      <c r="D50" s="237"/>
      <c r="E50" s="237"/>
      <c r="F50" s="240"/>
      <c r="G50" s="241"/>
      <c r="H50" s="237"/>
      <c r="I50" s="237"/>
      <c r="J50" s="240"/>
      <c r="K50" s="241"/>
      <c r="L50" s="254">
        <f>IF(A50="","",COUNTIF(apc[Transitional Agreement article published under],A50))</f>
        <v>0</v>
      </c>
      <c r="M50" s="3"/>
    </row>
    <row r="51" spans="1:13" x14ac:dyDescent="0.25">
      <c r="A51" s="251" t="s">
        <v>736</v>
      </c>
      <c r="B51" s="240"/>
      <c r="C51" s="263">
        <v>0</v>
      </c>
      <c r="D51" s="237">
        <v>0</v>
      </c>
      <c r="E51" s="237">
        <v>0</v>
      </c>
      <c r="F51" s="240">
        <v>0</v>
      </c>
      <c r="G51" s="241">
        <v>0</v>
      </c>
      <c r="H51" s="237">
        <v>0</v>
      </c>
      <c r="I51" s="237">
        <v>0</v>
      </c>
      <c r="J51" s="240">
        <v>0</v>
      </c>
      <c r="K51" s="241">
        <v>0</v>
      </c>
      <c r="L51" s="254">
        <f>IF(A51="","",COUNTIF(apc[Transitional Agreement article published under],A51))</f>
        <v>0</v>
      </c>
      <c r="M51" s="3"/>
    </row>
    <row r="52" spans="1:13" x14ac:dyDescent="0.25">
      <c r="A52" s="252" t="s">
        <v>737</v>
      </c>
      <c r="B52" s="240"/>
      <c r="C52" s="263">
        <v>0</v>
      </c>
      <c r="D52" s="237">
        <v>0</v>
      </c>
      <c r="E52" s="237">
        <v>0</v>
      </c>
      <c r="F52" s="240">
        <v>0</v>
      </c>
      <c r="G52" s="241">
        <v>0</v>
      </c>
      <c r="H52" s="237">
        <v>0</v>
      </c>
      <c r="I52" s="237">
        <v>0</v>
      </c>
      <c r="J52" s="240">
        <v>0</v>
      </c>
      <c r="K52" s="241">
        <v>0</v>
      </c>
      <c r="L52" s="254">
        <f>IF(A52="","",COUNTIF(apc[Transitional Agreement article published under],A52))</f>
        <v>0</v>
      </c>
      <c r="M52" s="3"/>
    </row>
    <row r="53" spans="1:13" x14ac:dyDescent="0.25">
      <c r="A53" s="251" t="s">
        <v>738</v>
      </c>
      <c r="B53" s="240"/>
      <c r="C53" s="263"/>
      <c r="D53" s="237"/>
      <c r="E53" s="237"/>
      <c r="F53" s="240"/>
      <c r="G53" s="241"/>
      <c r="H53" s="237"/>
      <c r="I53" s="237"/>
      <c r="J53" s="240"/>
      <c r="K53" s="241"/>
      <c r="L53" s="254">
        <f>IF(A53="","",COUNTIF(apc[Transitional Agreement article published under],A53))</f>
        <v>0</v>
      </c>
      <c r="M53" s="3"/>
    </row>
    <row r="54" spans="1:13" x14ac:dyDescent="0.25">
      <c r="A54" s="251" t="s">
        <v>739</v>
      </c>
      <c r="B54" s="240"/>
      <c r="C54" s="263"/>
      <c r="D54" s="237"/>
      <c r="E54" s="237"/>
      <c r="F54" s="240"/>
      <c r="G54" s="241"/>
      <c r="H54" s="237"/>
      <c r="I54" s="237"/>
      <c r="J54" s="240"/>
      <c r="K54" s="241"/>
      <c r="L54" s="254">
        <f>IF(A54="","",COUNTIF(apc[Transitional Agreement article published under],A54))</f>
        <v>0</v>
      </c>
      <c r="M54" s="3"/>
    </row>
    <row r="55" spans="1:13" x14ac:dyDescent="0.25">
      <c r="A55" s="251" t="s">
        <v>740</v>
      </c>
      <c r="B55" s="240"/>
      <c r="C55" s="263"/>
      <c r="D55" s="237"/>
      <c r="E55" s="237"/>
      <c r="F55" s="240"/>
      <c r="G55" s="241"/>
      <c r="H55" s="237"/>
      <c r="I55" s="237"/>
      <c r="J55" s="240"/>
      <c r="K55" s="241"/>
      <c r="L55" s="254">
        <f>IF(A55="","",COUNTIF(apc[Transitional Agreement article published under],A55))</f>
        <v>0</v>
      </c>
      <c r="M55" s="3"/>
    </row>
    <row r="56" spans="1:13" x14ac:dyDescent="0.25">
      <c r="A56" s="251" t="s">
        <v>741</v>
      </c>
      <c r="B56" s="240"/>
      <c r="C56" s="263"/>
      <c r="D56" s="237"/>
      <c r="E56" s="237"/>
      <c r="F56" s="240"/>
      <c r="G56" s="241"/>
      <c r="H56" s="237"/>
      <c r="I56" s="237"/>
      <c r="J56" s="240"/>
      <c r="K56" s="241"/>
      <c r="L56" s="254">
        <f>IF(A56="","",COUNTIF(apc[Transitional Agreement article published under],A56))</f>
        <v>0</v>
      </c>
      <c r="M56" s="3"/>
    </row>
    <row r="57" spans="1:13" x14ac:dyDescent="0.25">
      <c r="A57" s="251" t="s">
        <v>742</v>
      </c>
      <c r="B57" s="240"/>
      <c r="C57" s="263"/>
      <c r="D57" s="237"/>
      <c r="E57" s="237"/>
      <c r="F57" s="240"/>
      <c r="G57" s="241"/>
      <c r="H57" s="237"/>
      <c r="I57" s="237"/>
      <c r="J57" s="240"/>
      <c r="K57" s="241"/>
      <c r="L57" s="254">
        <f>IF(A57="","",COUNTIF(apc[Transitional Agreement article published under],A57))</f>
        <v>0</v>
      </c>
      <c r="M57" s="3"/>
    </row>
    <row r="58" spans="1:13" x14ac:dyDescent="0.25">
      <c r="A58" s="252" t="s">
        <v>743</v>
      </c>
      <c r="B58" s="240"/>
      <c r="C58" s="263"/>
      <c r="D58" s="237"/>
      <c r="E58" s="237"/>
      <c r="F58" s="240"/>
      <c r="G58" s="241"/>
      <c r="H58" s="237"/>
      <c r="I58" s="237"/>
      <c r="J58" s="240"/>
      <c r="K58" s="241"/>
      <c r="L58" s="254">
        <f>IF(A58="","",COUNTIF(apc[Transitional Agreement article published under],A58))</f>
        <v>0</v>
      </c>
      <c r="M58" s="3"/>
    </row>
    <row r="59" spans="1:13" x14ac:dyDescent="0.25">
      <c r="A59" s="251" t="s">
        <v>744</v>
      </c>
      <c r="B59" s="240">
        <v>2424</v>
      </c>
      <c r="C59" s="263">
        <v>0</v>
      </c>
      <c r="D59" s="237">
        <v>0</v>
      </c>
      <c r="E59" s="237">
        <v>0</v>
      </c>
      <c r="F59" s="240">
        <v>0</v>
      </c>
      <c r="G59" s="241">
        <v>0</v>
      </c>
      <c r="H59" s="237">
        <v>0</v>
      </c>
      <c r="I59" s="237">
        <v>0</v>
      </c>
      <c r="J59" s="240">
        <v>0</v>
      </c>
      <c r="K59" s="241">
        <v>0</v>
      </c>
      <c r="L59" s="254">
        <f>IF(A59="","",COUNTIF(apc[Transitional Agreement article published under],A59))</f>
        <v>0</v>
      </c>
      <c r="M59" s="3"/>
    </row>
    <row r="60" spans="1:13" x14ac:dyDescent="0.25">
      <c r="A60" s="251" t="s">
        <v>562</v>
      </c>
      <c r="B60" s="240">
        <v>2466.42</v>
      </c>
      <c r="C60" s="263">
        <v>0</v>
      </c>
      <c r="D60" s="237">
        <v>0</v>
      </c>
      <c r="E60" s="237">
        <v>0</v>
      </c>
      <c r="F60" s="240">
        <v>0</v>
      </c>
      <c r="G60" s="241">
        <v>0</v>
      </c>
      <c r="H60" s="237">
        <v>0</v>
      </c>
      <c r="I60" s="237"/>
      <c r="J60" s="240">
        <v>0</v>
      </c>
      <c r="K60" s="241">
        <v>0</v>
      </c>
      <c r="L60" s="254">
        <f>IF(A60="","",COUNTIF(apc[Transitional Agreement article published under],A60))</f>
        <v>1</v>
      </c>
      <c r="M60" s="3"/>
    </row>
    <row r="61" spans="1:13" x14ac:dyDescent="0.25">
      <c r="A61" s="251" t="s">
        <v>745</v>
      </c>
      <c r="B61" s="240"/>
      <c r="C61" s="263"/>
      <c r="D61" s="237"/>
      <c r="E61" s="237"/>
      <c r="F61" s="240"/>
      <c r="G61" s="241"/>
      <c r="H61" s="237"/>
      <c r="I61" s="237"/>
      <c r="J61" s="240"/>
      <c r="K61" s="241"/>
      <c r="L61" s="254">
        <f>IF(A61="","",COUNTIF(apc[Transitional Agreement article published under],A61))</f>
        <v>0</v>
      </c>
      <c r="M61" s="3"/>
    </row>
    <row r="62" spans="1:13" x14ac:dyDescent="0.25">
      <c r="A62" s="251" t="s">
        <v>746</v>
      </c>
      <c r="B62" s="240"/>
      <c r="C62" s="263"/>
      <c r="D62" s="237"/>
      <c r="E62" s="237"/>
      <c r="F62" s="240"/>
      <c r="G62" s="241"/>
      <c r="H62" s="237"/>
      <c r="I62" s="237"/>
      <c r="J62" s="240"/>
      <c r="K62" s="241"/>
      <c r="L62" s="254">
        <f>IF(A62="","",COUNTIF(apc[Transitional Agreement article published under],A62))</f>
        <v>0</v>
      </c>
      <c r="M62" s="3"/>
    </row>
    <row r="63" spans="1:13" x14ac:dyDescent="0.25">
      <c r="A63" s="251" t="s">
        <v>747</v>
      </c>
      <c r="B63" s="240"/>
      <c r="C63" s="263"/>
      <c r="D63" s="237"/>
      <c r="E63" s="237"/>
      <c r="F63" s="240"/>
      <c r="G63" s="241"/>
      <c r="H63" s="237"/>
      <c r="I63" s="237"/>
      <c r="J63" s="240"/>
      <c r="K63" s="241"/>
      <c r="L63" s="254">
        <f>IF(A63="","",COUNTIF(apc[Transitional Agreement article published under],A63))</f>
        <v>0</v>
      </c>
      <c r="M63" s="3"/>
    </row>
    <row r="64" spans="1:13" x14ac:dyDescent="0.25">
      <c r="A64" s="251" t="s">
        <v>748</v>
      </c>
      <c r="B64" s="240"/>
      <c r="C64" s="263"/>
      <c r="D64" s="237"/>
      <c r="E64" s="237"/>
      <c r="F64" s="240"/>
      <c r="G64" s="241"/>
      <c r="H64" s="237"/>
      <c r="I64" s="237"/>
      <c r="J64" s="240"/>
      <c r="K64" s="241"/>
      <c r="L64" s="254">
        <f>IF(A64="","",COUNTIF(apc[Transitional Agreement article published under],A64))</f>
        <v>0</v>
      </c>
      <c r="M64" s="3"/>
    </row>
    <row r="65" spans="1:13" x14ac:dyDescent="0.25">
      <c r="A65" s="251" t="s">
        <v>749</v>
      </c>
      <c r="B65" s="240"/>
      <c r="C65" s="263"/>
      <c r="D65" s="237"/>
      <c r="E65" s="237"/>
      <c r="F65" s="240"/>
      <c r="G65" s="241"/>
      <c r="H65" s="237"/>
      <c r="I65" s="237"/>
      <c r="J65" s="240"/>
      <c r="K65" s="241"/>
      <c r="L65" s="254">
        <f>IF(A65="","",COUNTIF(apc[Transitional Agreement article published under],A65))</f>
        <v>0</v>
      </c>
      <c r="M65" s="3"/>
    </row>
    <row r="66" spans="1:13" x14ac:dyDescent="0.25">
      <c r="A66" s="251" t="s">
        <v>750</v>
      </c>
      <c r="B66" s="240"/>
      <c r="C66" s="263"/>
      <c r="D66" s="237"/>
      <c r="E66" s="237"/>
      <c r="F66" s="240"/>
      <c r="G66" s="241"/>
      <c r="H66" s="237"/>
      <c r="I66" s="237"/>
      <c r="J66" s="240"/>
      <c r="K66" s="241"/>
      <c r="L66" s="254">
        <f>IF(A66="","",COUNTIF(apc[Transitional Agreement article published under],A66))</f>
        <v>0</v>
      </c>
      <c r="M66" s="3"/>
    </row>
    <row r="67" spans="1:13" x14ac:dyDescent="0.25">
      <c r="A67" s="251" t="s">
        <v>751</v>
      </c>
      <c r="B67" s="240"/>
      <c r="C67" s="263"/>
      <c r="D67" s="237"/>
      <c r="E67" s="237"/>
      <c r="F67" s="240"/>
      <c r="G67" s="241"/>
      <c r="H67" s="237"/>
      <c r="I67" s="237"/>
      <c r="J67" s="240"/>
      <c r="K67" s="241"/>
      <c r="L67" s="254">
        <f>IF(A67="","",COUNTIF(apc[Transitional Agreement article published under],A67))</f>
        <v>0</v>
      </c>
      <c r="M67" s="3"/>
    </row>
    <row r="68" spans="1:13" x14ac:dyDescent="0.25">
      <c r="A68" s="251" t="s">
        <v>752</v>
      </c>
      <c r="B68" s="240"/>
      <c r="C68" s="263"/>
      <c r="D68" s="237"/>
      <c r="E68" s="237"/>
      <c r="F68" s="240"/>
      <c r="G68" s="241"/>
      <c r="H68" s="237"/>
      <c r="I68" s="237"/>
      <c r="J68" s="240"/>
      <c r="K68" s="241"/>
      <c r="L68" s="254">
        <f>IF(A68="","",COUNTIF(apc[Transitional Agreement article published under],A68))</f>
        <v>0</v>
      </c>
      <c r="M68" s="3"/>
    </row>
    <row r="69" spans="1:13" x14ac:dyDescent="0.25">
      <c r="A69" s="252" t="s">
        <v>753</v>
      </c>
      <c r="B69" s="240"/>
      <c r="C69" s="263"/>
      <c r="D69" s="237"/>
      <c r="E69" s="237"/>
      <c r="F69" s="240"/>
      <c r="G69" s="241"/>
      <c r="H69" s="237"/>
      <c r="I69" s="237"/>
      <c r="J69" s="240"/>
      <c r="K69" s="241"/>
      <c r="L69" s="254">
        <f>IF(A69="","",COUNTIF(apc[Transitional Agreement article published under],A69))</f>
        <v>0</v>
      </c>
      <c r="M69" s="3"/>
    </row>
    <row r="70" spans="1:13" x14ac:dyDescent="0.25">
      <c r="A70" s="251" t="s">
        <v>754</v>
      </c>
      <c r="B70" s="240"/>
      <c r="C70" s="263"/>
      <c r="D70" s="237"/>
      <c r="E70" s="237"/>
      <c r="F70" s="240"/>
      <c r="G70" s="241"/>
      <c r="H70" s="237"/>
      <c r="I70" s="237"/>
      <c r="J70" s="240"/>
      <c r="K70" s="241"/>
      <c r="L70" s="254">
        <f>IF(A70="","",COUNTIF(apc[Transitional Agreement article published under],A70))</f>
        <v>0</v>
      </c>
      <c r="M70" s="3"/>
    </row>
    <row r="71" spans="1:13" x14ac:dyDescent="0.25">
      <c r="A71" s="251" t="s">
        <v>755</v>
      </c>
      <c r="B71" s="240"/>
      <c r="C71" s="263"/>
      <c r="D71" s="237"/>
      <c r="E71" s="237"/>
      <c r="F71" s="240"/>
      <c r="G71" s="241"/>
      <c r="H71" s="237"/>
      <c r="I71" s="237"/>
      <c r="J71" s="240"/>
      <c r="K71" s="241"/>
      <c r="L71" s="254">
        <f>IF(A71="","",COUNTIF(apc[Transitional Agreement article published under],A71))</f>
        <v>0</v>
      </c>
      <c r="M71" s="3"/>
    </row>
    <row r="72" spans="1:13" x14ac:dyDescent="0.25">
      <c r="A72" s="251" t="s">
        <v>756</v>
      </c>
      <c r="B72" s="240"/>
      <c r="C72" s="263"/>
      <c r="D72" s="237"/>
      <c r="E72" s="237"/>
      <c r="F72" s="240"/>
      <c r="G72" s="241"/>
      <c r="H72" s="237"/>
      <c r="I72" s="237"/>
      <c r="J72" s="240"/>
      <c r="K72" s="241"/>
      <c r="L72" s="254">
        <f>IF(A72="","",COUNTIF(apc[Transitional Agreement article published under],A72))</f>
        <v>0</v>
      </c>
      <c r="M72" s="3"/>
    </row>
    <row r="73" spans="1:13" x14ac:dyDescent="0.25">
      <c r="A73" s="251" t="s">
        <v>757</v>
      </c>
      <c r="B73" s="240"/>
      <c r="C73" s="263"/>
      <c r="D73" s="237"/>
      <c r="E73" s="237"/>
      <c r="F73" s="240"/>
      <c r="G73" s="241"/>
      <c r="H73" s="237"/>
      <c r="I73" s="237"/>
      <c r="J73" s="240"/>
      <c r="K73" s="241"/>
      <c r="L73" s="254">
        <f>IF(A73="","",COUNTIF(apc[Transitional Agreement article published under],A73))</f>
        <v>0</v>
      </c>
      <c r="M73" s="3"/>
    </row>
    <row r="74" spans="1:13" x14ac:dyDescent="0.25">
      <c r="A74" s="252" t="s">
        <v>758</v>
      </c>
      <c r="B74" s="240"/>
      <c r="C74" s="263"/>
      <c r="D74" s="237"/>
      <c r="E74" s="237"/>
      <c r="F74" s="240"/>
      <c r="G74" s="241"/>
      <c r="H74" s="237"/>
      <c r="I74" s="237"/>
      <c r="J74" s="240"/>
      <c r="K74" s="241"/>
      <c r="L74" s="254">
        <f>IF(A74="","",COUNTIF(apc[Transitional Agreement article published under],A74))</f>
        <v>0</v>
      </c>
      <c r="M74" s="3"/>
    </row>
    <row r="75" spans="1:13" x14ac:dyDescent="0.25">
      <c r="A75" s="251" t="s">
        <v>759</v>
      </c>
      <c r="B75" s="240"/>
      <c r="C75" s="263"/>
      <c r="D75" s="237"/>
      <c r="E75" s="237"/>
      <c r="F75" s="240"/>
      <c r="G75" s="241"/>
      <c r="H75" s="237"/>
      <c r="I75" s="237"/>
      <c r="J75" s="240"/>
      <c r="K75" s="241"/>
      <c r="L75" s="254">
        <f>IF(A75="","",COUNTIF(apc[Transitional Agreement article published under],A75))</f>
        <v>0</v>
      </c>
      <c r="M75" s="3"/>
    </row>
    <row r="76" spans="1:13" x14ac:dyDescent="0.25">
      <c r="A76" s="251" t="s">
        <v>760</v>
      </c>
      <c r="B76" s="240"/>
      <c r="C76" s="263"/>
      <c r="D76" s="237"/>
      <c r="E76" s="237"/>
      <c r="F76" s="240"/>
      <c r="G76" s="241"/>
      <c r="H76" s="237"/>
      <c r="I76" s="237"/>
      <c r="J76" s="240"/>
      <c r="K76" s="241"/>
      <c r="L76" s="254">
        <f>IF(A76="","",COUNTIF(apc[Transitional Agreement article published under],A76))</f>
        <v>0</v>
      </c>
      <c r="M76" s="3"/>
    </row>
    <row r="77" spans="1:13" x14ac:dyDescent="0.25">
      <c r="A77" s="251" t="s">
        <v>761</v>
      </c>
      <c r="B77" s="240"/>
      <c r="C77" s="263"/>
      <c r="D77" s="237"/>
      <c r="E77" s="237"/>
      <c r="F77" s="240"/>
      <c r="G77" s="241"/>
      <c r="H77" s="237"/>
      <c r="I77" s="237"/>
      <c r="J77" s="240"/>
      <c r="K77" s="241"/>
      <c r="L77" s="254">
        <f>IF(A77="","",COUNTIF(apc[Transitional Agreement article published under],A77))</f>
        <v>0</v>
      </c>
      <c r="M77" s="3"/>
    </row>
    <row r="78" spans="1:13" x14ac:dyDescent="0.25">
      <c r="A78" s="252" t="s">
        <v>762</v>
      </c>
      <c r="B78" s="240"/>
      <c r="C78" s="263"/>
      <c r="D78" s="237"/>
      <c r="E78" s="237"/>
      <c r="F78" s="240"/>
      <c r="G78" s="241"/>
      <c r="H78" s="237"/>
      <c r="I78" s="237"/>
      <c r="J78" s="240"/>
      <c r="K78" s="241"/>
      <c r="L78" s="254">
        <f>IF(A78="","",COUNTIF(apc[Transitional Agreement article published under],A78))</f>
        <v>0</v>
      </c>
      <c r="M78" s="3"/>
    </row>
    <row r="79" spans="1:13" x14ac:dyDescent="0.25">
      <c r="A79" s="251" t="s">
        <v>763</v>
      </c>
      <c r="B79" s="240"/>
      <c r="C79" s="263"/>
      <c r="D79" s="237"/>
      <c r="E79" s="237"/>
      <c r="F79" s="240"/>
      <c r="G79" s="241"/>
      <c r="H79" s="237"/>
      <c r="I79" s="237"/>
      <c r="J79" s="240"/>
      <c r="K79" s="241"/>
      <c r="L79" s="254">
        <f>IF(A79="","",COUNTIF(apc[Transitional Agreement article published under],A79))</f>
        <v>0</v>
      </c>
      <c r="M79" s="3"/>
    </row>
    <row r="80" spans="1:13" x14ac:dyDescent="0.25">
      <c r="A80" s="251" t="s">
        <v>764</v>
      </c>
      <c r="B80" s="240"/>
      <c r="C80" s="263"/>
      <c r="D80" s="237"/>
      <c r="E80" s="237"/>
      <c r="F80" s="240"/>
      <c r="G80" s="241"/>
      <c r="H80" s="237"/>
      <c r="I80" s="237"/>
      <c r="J80" s="240"/>
      <c r="K80" s="241"/>
      <c r="L80" s="254">
        <f>IF(A80="","",COUNTIF(apc[Transitional Agreement article published under],A80))</f>
        <v>0</v>
      </c>
      <c r="M80" s="3"/>
    </row>
    <row r="81" spans="1:13" x14ac:dyDescent="0.25">
      <c r="A81" s="251" t="s">
        <v>765</v>
      </c>
      <c r="B81" s="240"/>
      <c r="C81" s="263"/>
      <c r="D81" s="237"/>
      <c r="E81" s="237"/>
      <c r="F81" s="240"/>
      <c r="G81" s="241"/>
      <c r="H81" s="237"/>
      <c r="I81" s="237"/>
      <c r="J81" s="240"/>
      <c r="K81" s="241"/>
      <c r="L81" s="254">
        <f>IF(A81="","",COUNTIF(apc[Transitional Agreement article published under],A81))</f>
        <v>0</v>
      </c>
      <c r="M81" s="3"/>
    </row>
    <row r="82" spans="1:13" x14ac:dyDescent="0.25">
      <c r="A82" s="251" t="s">
        <v>766</v>
      </c>
      <c r="B82" s="240"/>
      <c r="C82" s="263"/>
      <c r="D82" s="237"/>
      <c r="E82" s="237"/>
      <c r="F82" s="240"/>
      <c r="G82" s="241"/>
      <c r="H82" s="237"/>
      <c r="I82" s="237"/>
      <c r="J82" s="240"/>
      <c r="K82" s="241"/>
      <c r="L82" s="254">
        <f>IF(A82="","",COUNTIF(apc[Transitional Agreement article published under],A82))</f>
        <v>0</v>
      </c>
      <c r="M82" s="3"/>
    </row>
    <row r="83" spans="1:13" x14ac:dyDescent="0.25">
      <c r="A83" s="251" t="s">
        <v>767</v>
      </c>
      <c r="B83" s="240"/>
      <c r="C83" s="263"/>
      <c r="D83" s="237"/>
      <c r="E83" s="237"/>
      <c r="F83" s="240"/>
      <c r="G83" s="241"/>
      <c r="H83" s="237"/>
      <c r="I83" s="237"/>
      <c r="J83" s="240"/>
      <c r="K83" s="241"/>
      <c r="L83" s="254">
        <f>IF(A83="","",COUNTIF(apc[Transitional Agreement article published under],A83))</f>
        <v>0</v>
      </c>
      <c r="M83" s="3"/>
    </row>
    <row r="84" spans="1:13" x14ac:dyDescent="0.25">
      <c r="A84" s="251" t="s">
        <v>229</v>
      </c>
      <c r="B84" s="240">
        <v>111.57</v>
      </c>
      <c r="C84" s="263">
        <v>0</v>
      </c>
      <c r="D84" s="237">
        <v>0</v>
      </c>
      <c r="E84" s="237">
        <v>0</v>
      </c>
      <c r="F84" s="240">
        <v>0</v>
      </c>
      <c r="G84" s="241">
        <v>0</v>
      </c>
      <c r="H84" s="237">
        <v>0</v>
      </c>
      <c r="I84" s="237">
        <v>0</v>
      </c>
      <c r="J84" s="240">
        <v>0</v>
      </c>
      <c r="K84" s="241">
        <v>0</v>
      </c>
      <c r="L84" s="254">
        <f>IF(A84="","",COUNTIF(apc[Transitional Agreement article published under],A84))</f>
        <v>8</v>
      </c>
      <c r="M84" s="3"/>
    </row>
    <row r="85" spans="1:13" x14ac:dyDescent="0.25">
      <c r="A85" s="251" t="s">
        <v>498</v>
      </c>
      <c r="B85" s="240">
        <v>121.32</v>
      </c>
      <c r="C85" s="263">
        <v>0</v>
      </c>
      <c r="D85" s="237">
        <v>0</v>
      </c>
      <c r="E85" s="237">
        <v>0</v>
      </c>
      <c r="F85" s="240">
        <v>0</v>
      </c>
      <c r="G85" s="241">
        <v>0</v>
      </c>
      <c r="H85" s="237">
        <v>0</v>
      </c>
      <c r="I85" s="237">
        <v>0</v>
      </c>
      <c r="J85" s="240">
        <v>0</v>
      </c>
      <c r="K85" s="241">
        <v>0</v>
      </c>
      <c r="L85" s="254">
        <f>IF(A85="","",COUNTIF(apc[Transitional Agreement article published under],A85))</f>
        <v>1</v>
      </c>
      <c r="M85" s="3"/>
    </row>
    <row r="86" spans="1:13" x14ac:dyDescent="0.25">
      <c r="A86" s="251" t="s">
        <v>768</v>
      </c>
      <c r="B86" s="240"/>
      <c r="C86" s="263"/>
      <c r="D86" s="237"/>
      <c r="E86" s="237"/>
      <c r="F86" s="240"/>
      <c r="G86" s="241"/>
      <c r="H86" s="237"/>
      <c r="I86" s="237"/>
      <c r="J86" s="240"/>
      <c r="K86" s="241"/>
      <c r="L86" s="254">
        <f>IF(A86="","",COUNTIF(apc[Transitional Agreement article published under],A86))</f>
        <v>0</v>
      </c>
      <c r="M86" s="3"/>
    </row>
    <row r="87" spans="1:13" x14ac:dyDescent="0.25">
      <c r="A87" s="251" t="s">
        <v>769</v>
      </c>
      <c r="B87" s="240"/>
      <c r="C87" s="263"/>
      <c r="D87" s="237"/>
      <c r="E87" s="237"/>
      <c r="F87" s="240"/>
      <c r="G87" s="241"/>
      <c r="H87" s="237"/>
      <c r="I87" s="237"/>
      <c r="J87" s="240"/>
      <c r="K87" s="241"/>
      <c r="L87" s="254">
        <f>IF(A87="","",COUNTIF(apc[Transitional Agreement article published under],A87))</f>
        <v>0</v>
      </c>
      <c r="M87" s="3"/>
    </row>
    <row r="88" spans="1:13" x14ac:dyDescent="0.25">
      <c r="A88" s="251" t="s">
        <v>236</v>
      </c>
      <c r="B88" s="240">
        <v>14925.78</v>
      </c>
      <c r="C88" s="263">
        <v>0</v>
      </c>
      <c r="D88" s="237">
        <v>0</v>
      </c>
      <c r="E88" s="237">
        <v>0</v>
      </c>
      <c r="F88" s="240">
        <v>0</v>
      </c>
      <c r="G88" s="241">
        <v>0</v>
      </c>
      <c r="H88" s="237">
        <v>0</v>
      </c>
      <c r="I88" s="237">
        <v>0</v>
      </c>
      <c r="J88" s="240">
        <v>0</v>
      </c>
      <c r="K88" s="241">
        <v>0</v>
      </c>
      <c r="L88" s="254">
        <f>IF(A88="","",COUNTIF(apc[Transitional Agreement article published under],A88))</f>
        <v>7</v>
      </c>
      <c r="M88" s="3"/>
    </row>
    <row r="89" spans="1:13" x14ac:dyDescent="0.25">
      <c r="A89" s="252" t="s">
        <v>513</v>
      </c>
      <c r="B89" s="240">
        <v>12931.82</v>
      </c>
      <c r="C89" s="263">
        <v>0</v>
      </c>
      <c r="D89" s="237">
        <v>0</v>
      </c>
      <c r="E89" s="237">
        <v>0</v>
      </c>
      <c r="F89" s="240">
        <v>0</v>
      </c>
      <c r="G89" s="241">
        <v>0</v>
      </c>
      <c r="H89" s="237">
        <v>0</v>
      </c>
      <c r="I89" s="237">
        <v>0</v>
      </c>
      <c r="J89" s="240">
        <v>0</v>
      </c>
      <c r="K89" s="241">
        <v>0</v>
      </c>
      <c r="L89" s="254">
        <f>IF(A89="","",COUNTIF(apc[Transitional Agreement article published under],A89))</f>
        <v>4</v>
      </c>
      <c r="M89" s="3"/>
    </row>
    <row r="90" spans="1:13" x14ac:dyDescent="0.25">
      <c r="A90" s="251" t="s">
        <v>176</v>
      </c>
      <c r="B90" s="240"/>
      <c r="C90" s="263">
        <v>0</v>
      </c>
      <c r="D90" s="237">
        <v>0</v>
      </c>
      <c r="E90" s="237">
        <v>0</v>
      </c>
      <c r="F90" s="240">
        <v>0</v>
      </c>
      <c r="G90" s="241">
        <v>0</v>
      </c>
      <c r="H90" s="237">
        <v>0</v>
      </c>
      <c r="I90" s="237">
        <v>0</v>
      </c>
      <c r="J90" s="240">
        <v>0</v>
      </c>
      <c r="K90" s="241">
        <v>0</v>
      </c>
      <c r="L90" s="254">
        <f>IF(A90="","",COUNTIF(apc[Transitional Agreement article published under],A90))</f>
        <v>23</v>
      </c>
      <c r="M90" s="3"/>
    </row>
    <row r="91" spans="1:13" x14ac:dyDescent="0.25">
      <c r="A91" s="251" t="s">
        <v>483</v>
      </c>
      <c r="B91" s="240"/>
      <c r="C91" s="263">
        <v>0</v>
      </c>
      <c r="D91" s="237">
        <v>0</v>
      </c>
      <c r="E91" s="237">
        <v>0</v>
      </c>
      <c r="F91" s="240">
        <v>0</v>
      </c>
      <c r="G91" s="241">
        <v>0</v>
      </c>
      <c r="H91" s="237">
        <v>0</v>
      </c>
      <c r="I91" s="237">
        <v>0</v>
      </c>
      <c r="J91" s="240">
        <v>0</v>
      </c>
      <c r="K91" s="241">
        <v>0</v>
      </c>
      <c r="L91" s="254">
        <f>IF(A91="","",COUNTIF(apc[Transitional Agreement article published under],A91))</f>
        <v>7</v>
      </c>
      <c r="M91" s="3"/>
    </row>
    <row r="92" spans="1:13" x14ac:dyDescent="0.25">
      <c r="A92" s="251" t="s">
        <v>770</v>
      </c>
      <c r="B92" s="240"/>
      <c r="C92" s="263"/>
      <c r="D92" s="237"/>
      <c r="E92" s="237"/>
      <c r="F92" s="240"/>
      <c r="G92" s="241"/>
      <c r="H92" s="237"/>
      <c r="I92" s="237"/>
      <c r="J92" s="240"/>
      <c r="K92" s="241"/>
      <c r="L92" s="254">
        <f>IF(A92="","",COUNTIF(apc[Transitional Agreement article published under],A92))</f>
        <v>0</v>
      </c>
      <c r="M92" s="3"/>
    </row>
    <row r="93" spans="1:13" x14ac:dyDescent="0.25">
      <c r="A93" s="251" t="s">
        <v>771</v>
      </c>
      <c r="B93" s="240"/>
      <c r="C93" s="263"/>
      <c r="D93" s="237"/>
      <c r="E93" s="237"/>
      <c r="F93" s="240"/>
      <c r="G93" s="241"/>
      <c r="H93" s="237"/>
      <c r="I93" s="237"/>
      <c r="J93" s="240"/>
      <c r="K93" s="241"/>
      <c r="L93" s="254">
        <f>IF(A93="","",COUNTIF(apc[Transitional Agreement article published under],A93))</f>
        <v>0</v>
      </c>
      <c r="M93" s="3"/>
    </row>
    <row r="94" spans="1:13" x14ac:dyDescent="0.25">
      <c r="A94" s="252" t="s">
        <v>772</v>
      </c>
      <c r="B94" s="240"/>
      <c r="C94" s="263"/>
      <c r="D94" s="237"/>
      <c r="E94" s="237"/>
      <c r="F94" s="240"/>
      <c r="G94" s="241"/>
      <c r="H94" s="237"/>
      <c r="I94" s="237"/>
      <c r="J94" s="240"/>
      <c r="K94" s="241"/>
      <c r="L94" s="254">
        <f>IF(A94="","",COUNTIF(apc[Transitional Agreement article published under],A94))</f>
        <v>0</v>
      </c>
      <c r="M94" s="3"/>
    </row>
    <row r="95" spans="1:13" x14ac:dyDescent="0.25">
      <c r="A95" s="251" t="s">
        <v>773</v>
      </c>
      <c r="B95" s="240"/>
      <c r="C95" s="263"/>
      <c r="D95" s="237"/>
      <c r="E95" s="237"/>
      <c r="F95" s="240"/>
      <c r="G95" s="241"/>
      <c r="H95" s="237"/>
      <c r="I95" s="237"/>
      <c r="J95" s="240"/>
      <c r="K95" s="241"/>
      <c r="L95" s="254">
        <f>IF(A95="","",COUNTIF(apc[Transitional Agreement article published under],A95))</f>
        <v>0</v>
      </c>
      <c r="M95" s="3"/>
    </row>
    <row r="96" spans="1:13" x14ac:dyDescent="0.25">
      <c r="A96" s="251" t="s">
        <v>166</v>
      </c>
      <c r="B96" s="240"/>
      <c r="C96" s="263">
        <v>0</v>
      </c>
      <c r="D96" s="237">
        <v>0</v>
      </c>
      <c r="E96" s="237">
        <v>0</v>
      </c>
      <c r="F96" s="240">
        <v>0</v>
      </c>
      <c r="G96" s="241">
        <v>0</v>
      </c>
      <c r="H96" s="237">
        <v>0</v>
      </c>
      <c r="I96" s="237">
        <v>0</v>
      </c>
      <c r="J96" s="240">
        <v>0</v>
      </c>
      <c r="K96" s="241">
        <v>0</v>
      </c>
      <c r="L96" s="254">
        <f>IF(A96="","",COUNTIF(apc[Transitional Agreement article published under],A96))</f>
        <v>2</v>
      </c>
      <c r="M96" s="3"/>
    </row>
    <row r="97" spans="1:13" x14ac:dyDescent="0.25">
      <c r="A97" s="251" t="s">
        <v>491</v>
      </c>
      <c r="B97" s="242"/>
      <c r="C97" s="264">
        <v>0</v>
      </c>
      <c r="D97" s="243">
        <v>0</v>
      </c>
      <c r="E97" s="243">
        <v>0</v>
      </c>
      <c r="F97" s="242">
        <v>0</v>
      </c>
      <c r="G97" s="244">
        <v>0</v>
      </c>
      <c r="H97" s="243">
        <v>0</v>
      </c>
      <c r="I97" s="243">
        <v>0</v>
      </c>
      <c r="J97" s="242">
        <v>0</v>
      </c>
      <c r="K97" s="244">
        <v>0</v>
      </c>
      <c r="L97" s="255">
        <f>IF(A97="","",COUNTIF(apc[Transitional Agreement article published under],A97))</f>
        <v>2</v>
      </c>
      <c r="M97" s="3"/>
    </row>
    <row r="98" spans="1:13" x14ac:dyDescent="0.25">
      <c r="B98" s="3"/>
      <c r="C98" s="3"/>
      <c r="D98" s="3"/>
      <c r="E98" s="3"/>
      <c r="F98" s="3"/>
      <c r="G98" s="3"/>
      <c r="H98" s="3"/>
      <c r="I98" s="3"/>
      <c r="J98" s="3"/>
      <c r="K98" s="3"/>
      <c r="L98" s="3"/>
    </row>
  </sheetData>
  <phoneticPr fontId="42"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6"/>
  <sheetViews>
    <sheetView zoomScaleNormal="100" workbookViewId="0">
      <selection activeCell="G10" sqref="G10:G12"/>
    </sheetView>
  </sheetViews>
  <sheetFormatPr defaultColWidth="8.7265625" defaultRowHeight="12.5" x14ac:dyDescent="0.25"/>
  <cols>
    <col min="1" max="1" width="15.26953125" style="21" customWidth="1"/>
    <col min="2" max="2" width="0.7265625" style="21" customWidth="1"/>
    <col min="3" max="3" width="16.54296875" style="21" customWidth="1"/>
    <col min="4" max="4" width="0.7265625" style="21" customWidth="1"/>
    <col min="5" max="5" width="17.26953125" style="21" customWidth="1"/>
    <col min="6" max="6" width="0.7265625" style="21" customWidth="1"/>
    <col min="7" max="7" width="44.26953125" style="25" customWidth="1"/>
    <col min="8" max="8" width="0.7265625" style="21" customWidth="1"/>
    <col min="9" max="9" width="16.7265625" style="21" customWidth="1"/>
    <col min="10" max="10" width="3.26953125" style="21" customWidth="1"/>
    <col min="11" max="11" width="72.54296875" style="21" bestFit="1" customWidth="1"/>
    <col min="12" max="16384" width="8.7265625" style="21"/>
  </cols>
  <sheetData>
    <row r="1" spans="1:11" ht="25" x14ac:dyDescent="0.25">
      <c r="A1" s="28" t="s">
        <v>69</v>
      </c>
      <c r="B1" s="29"/>
      <c r="C1" s="28" t="s">
        <v>88</v>
      </c>
      <c r="D1" s="29"/>
      <c r="E1" s="28" t="s">
        <v>76</v>
      </c>
      <c r="F1" s="29"/>
      <c r="G1" s="30" t="s">
        <v>105</v>
      </c>
      <c r="H1" s="29"/>
      <c r="I1" s="28" t="s">
        <v>120</v>
      </c>
      <c r="K1" s="28" t="s">
        <v>682</v>
      </c>
    </row>
    <row r="2" spans="1:11" ht="13" x14ac:dyDescent="0.25">
      <c r="A2" s="26" t="s">
        <v>774</v>
      </c>
      <c r="B2" s="27"/>
      <c r="C2" s="21" t="s">
        <v>775</v>
      </c>
      <c r="E2" s="21" t="s">
        <v>505</v>
      </c>
      <c r="G2" s="25" t="s">
        <v>776</v>
      </c>
      <c r="I2" s="21" t="s">
        <v>777</v>
      </c>
      <c r="K2" s="21" t="s">
        <v>690</v>
      </c>
    </row>
    <row r="3" spans="1:11" ht="13" x14ac:dyDescent="0.25">
      <c r="A3" s="26" t="s">
        <v>778</v>
      </c>
      <c r="B3" s="27"/>
      <c r="C3" s="21" t="s">
        <v>779</v>
      </c>
      <c r="E3" s="21" t="s">
        <v>780</v>
      </c>
      <c r="G3" s="25" t="s">
        <v>781</v>
      </c>
      <c r="I3" s="21" t="s">
        <v>154</v>
      </c>
      <c r="K3" s="21" t="s">
        <v>691</v>
      </c>
    </row>
    <row r="4" spans="1:11" ht="13" x14ac:dyDescent="0.25">
      <c r="A4" s="26" t="s">
        <v>782</v>
      </c>
      <c r="B4" s="27"/>
      <c r="C4" s="21" t="s">
        <v>783</v>
      </c>
      <c r="E4" s="26" t="s">
        <v>146</v>
      </c>
      <c r="F4" s="26"/>
      <c r="G4" s="25" t="s">
        <v>784</v>
      </c>
      <c r="I4" s="21" t="s">
        <v>785</v>
      </c>
      <c r="K4" s="21" t="s">
        <v>692</v>
      </c>
    </row>
    <row r="5" spans="1:11" ht="13" x14ac:dyDescent="0.25">
      <c r="A5" s="26" t="s">
        <v>786</v>
      </c>
      <c r="B5" s="27"/>
      <c r="C5" s="21" t="s">
        <v>787</v>
      </c>
      <c r="E5" s="26" t="s">
        <v>280</v>
      </c>
      <c r="F5" s="26"/>
      <c r="G5" s="25" t="s">
        <v>788</v>
      </c>
      <c r="I5" s="21" t="s">
        <v>347</v>
      </c>
      <c r="K5" s="21" t="s">
        <v>693</v>
      </c>
    </row>
    <row r="6" spans="1:11" ht="13" x14ac:dyDescent="0.25">
      <c r="A6" s="26" t="s">
        <v>789</v>
      </c>
      <c r="B6" s="27"/>
      <c r="C6" s="21" t="s">
        <v>790</v>
      </c>
      <c r="E6" s="26" t="s">
        <v>791</v>
      </c>
      <c r="F6" s="26"/>
      <c r="G6" s="25" t="s">
        <v>792</v>
      </c>
      <c r="I6" s="21" t="s">
        <v>548</v>
      </c>
      <c r="K6" s="21" t="s">
        <v>694</v>
      </c>
    </row>
    <row r="7" spans="1:11" ht="13" x14ac:dyDescent="0.25">
      <c r="A7" s="26" t="s">
        <v>793</v>
      </c>
      <c r="B7" s="27"/>
      <c r="C7" s="21" t="s">
        <v>148</v>
      </c>
      <c r="E7" s="26" t="s">
        <v>569</v>
      </c>
      <c r="F7" s="26"/>
      <c r="G7" s="25" t="s">
        <v>163</v>
      </c>
      <c r="I7" s="21" t="s">
        <v>794</v>
      </c>
      <c r="K7" s="21" t="s">
        <v>695</v>
      </c>
    </row>
    <row r="8" spans="1:11" ht="13" x14ac:dyDescent="0.25">
      <c r="A8" s="21" t="s">
        <v>795</v>
      </c>
      <c r="B8" s="27"/>
      <c r="E8" s="26" t="s">
        <v>796</v>
      </c>
      <c r="F8" s="26"/>
      <c r="G8" s="25" t="s">
        <v>148</v>
      </c>
      <c r="I8" s="21" t="s">
        <v>177</v>
      </c>
      <c r="K8" s="21" t="s">
        <v>696</v>
      </c>
    </row>
    <row r="9" spans="1:11" ht="13" x14ac:dyDescent="0.25">
      <c r="A9" s="26" t="s">
        <v>797</v>
      </c>
      <c r="B9" s="27"/>
      <c r="E9" s="26" t="s">
        <v>798</v>
      </c>
      <c r="F9" s="26"/>
      <c r="G9" s="25" t="s">
        <v>165</v>
      </c>
      <c r="I9" s="21" t="s">
        <v>799</v>
      </c>
      <c r="K9" s="21" t="s">
        <v>697</v>
      </c>
    </row>
    <row r="10" spans="1:11" ht="13" x14ac:dyDescent="0.25">
      <c r="A10" s="21" t="s">
        <v>800</v>
      </c>
      <c r="B10" s="27"/>
      <c r="E10" s="26" t="s">
        <v>801</v>
      </c>
      <c r="F10" s="26"/>
      <c r="I10" s="21" t="s">
        <v>802</v>
      </c>
      <c r="K10" s="21" t="s">
        <v>698</v>
      </c>
    </row>
    <row r="11" spans="1:11" ht="25" x14ac:dyDescent="0.25">
      <c r="A11" s="26" t="s">
        <v>803</v>
      </c>
      <c r="B11" s="27"/>
      <c r="E11" s="26" t="s">
        <v>804</v>
      </c>
      <c r="F11" s="26"/>
      <c r="I11" s="21" t="s">
        <v>805</v>
      </c>
      <c r="K11" s="21" t="s">
        <v>699</v>
      </c>
    </row>
    <row r="12" spans="1:11" ht="13" x14ac:dyDescent="0.25">
      <c r="A12" s="26" t="s">
        <v>806</v>
      </c>
      <c r="B12" s="27"/>
      <c r="E12" s="26" t="s">
        <v>807</v>
      </c>
      <c r="F12" s="26"/>
      <c r="I12" s="21" t="s">
        <v>148</v>
      </c>
      <c r="K12" s="21" t="s">
        <v>700</v>
      </c>
    </row>
    <row r="13" spans="1:11" ht="25" x14ac:dyDescent="0.25">
      <c r="A13" s="26" t="s">
        <v>808</v>
      </c>
      <c r="B13" s="27"/>
      <c r="E13" s="26" t="s">
        <v>809</v>
      </c>
      <c r="F13" s="26"/>
      <c r="K13" s="21" t="s">
        <v>701</v>
      </c>
    </row>
    <row r="14" spans="1:11" ht="25" x14ac:dyDescent="0.25">
      <c r="A14" s="26" t="s">
        <v>810</v>
      </c>
      <c r="B14" s="26"/>
      <c r="E14" s="26" t="s">
        <v>811</v>
      </c>
      <c r="F14" s="26"/>
      <c r="K14" s="21" t="s">
        <v>318</v>
      </c>
    </row>
    <row r="15" spans="1:11" x14ac:dyDescent="0.25">
      <c r="A15" s="26" t="s">
        <v>143</v>
      </c>
      <c r="B15" s="26"/>
      <c r="E15" s="26" t="s">
        <v>812</v>
      </c>
      <c r="F15" s="26"/>
      <c r="K15" s="21" t="s">
        <v>702</v>
      </c>
    </row>
    <row r="16" spans="1:11" x14ac:dyDescent="0.25">
      <c r="A16" s="26" t="s">
        <v>813</v>
      </c>
      <c r="E16" s="26" t="s">
        <v>814</v>
      </c>
      <c r="K16" s="21" t="s">
        <v>703</v>
      </c>
    </row>
    <row r="17" spans="1:11" ht="25" x14ac:dyDescent="0.25">
      <c r="A17" s="26" t="s">
        <v>815</v>
      </c>
      <c r="E17" s="26" t="s">
        <v>346</v>
      </c>
      <c r="K17" s="21" t="s">
        <v>704</v>
      </c>
    </row>
    <row r="18" spans="1:11" x14ac:dyDescent="0.25">
      <c r="A18" s="26" t="s">
        <v>816</v>
      </c>
      <c r="E18" s="21" t="s">
        <v>148</v>
      </c>
      <c r="K18" s="21" t="s">
        <v>705</v>
      </c>
    </row>
    <row r="19" spans="1:11" x14ac:dyDescent="0.25">
      <c r="A19" s="21" t="s">
        <v>817</v>
      </c>
      <c r="E19" s="21" t="s">
        <v>163</v>
      </c>
      <c r="K19" s="21" t="s">
        <v>706</v>
      </c>
    </row>
    <row r="20" spans="1:11" x14ac:dyDescent="0.25">
      <c r="A20" s="21" t="s">
        <v>818</v>
      </c>
      <c r="K20" s="21" t="s">
        <v>707</v>
      </c>
    </row>
    <row r="21" spans="1:11" x14ac:dyDescent="0.25">
      <c r="A21" s="21" t="s">
        <v>819</v>
      </c>
      <c r="K21" s="21" t="s">
        <v>708</v>
      </c>
    </row>
    <row r="22" spans="1:11" x14ac:dyDescent="0.25">
      <c r="A22" s="21" t="s">
        <v>820</v>
      </c>
      <c r="K22" s="21" t="s">
        <v>259</v>
      </c>
    </row>
    <row r="23" spans="1:11" x14ac:dyDescent="0.25">
      <c r="A23" s="21" t="s">
        <v>821</v>
      </c>
      <c r="K23" s="21" t="s">
        <v>709</v>
      </c>
    </row>
    <row r="24" spans="1:11" x14ac:dyDescent="0.25">
      <c r="A24" s="21" t="s">
        <v>822</v>
      </c>
      <c r="K24" s="21" t="s">
        <v>710</v>
      </c>
    </row>
    <row r="25" spans="1:11" x14ac:dyDescent="0.25">
      <c r="A25" s="21" t="s">
        <v>823</v>
      </c>
      <c r="K25" s="21" t="s">
        <v>711</v>
      </c>
    </row>
    <row r="26" spans="1:11" x14ac:dyDescent="0.25">
      <c r="A26" s="21" t="s">
        <v>824</v>
      </c>
      <c r="K26" s="21" t="s">
        <v>712</v>
      </c>
    </row>
    <row r="27" spans="1:11" x14ac:dyDescent="0.25">
      <c r="A27" s="21" t="s">
        <v>825</v>
      </c>
      <c r="K27" s="21" t="s">
        <v>713</v>
      </c>
    </row>
    <row r="28" spans="1:11" x14ac:dyDescent="0.25">
      <c r="A28" s="21" t="s">
        <v>826</v>
      </c>
      <c r="K28" s="21" t="s">
        <v>714</v>
      </c>
    </row>
    <row r="29" spans="1:11" x14ac:dyDescent="0.25">
      <c r="A29" s="21" t="s">
        <v>827</v>
      </c>
      <c r="K29" s="21" t="s">
        <v>715</v>
      </c>
    </row>
    <row r="30" spans="1:11" x14ac:dyDescent="0.25">
      <c r="A30" s="21" t="s">
        <v>828</v>
      </c>
      <c r="K30" s="21" t="s">
        <v>716</v>
      </c>
    </row>
    <row r="31" spans="1:11" x14ac:dyDescent="0.25">
      <c r="A31" s="21" t="s">
        <v>148</v>
      </c>
      <c r="K31" s="21" t="s">
        <v>717</v>
      </c>
    </row>
    <row r="32" spans="1:11" x14ac:dyDescent="0.25">
      <c r="K32" s="21" t="s">
        <v>718</v>
      </c>
    </row>
    <row r="33" spans="11:11" x14ac:dyDescent="0.25">
      <c r="K33" s="21" t="s">
        <v>719</v>
      </c>
    </row>
    <row r="34" spans="11:11" x14ac:dyDescent="0.25">
      <c r="K34" s="21" t="s">
        <v>720</v>
      </c>
    </row>
    <row r="35" spans="11:11" x14ac:dyDescent="0.25">
      <c r="K35" s="21" t="s">
        <v>721</v>
      </c>
    </row>
    <row r="36" spans="11:11" x14ac:dyDescent="0.25">
      <c r="K36" s="21" t="s">
        <v>722</v>
      </c>
    </row>
    <row r="37" spans="11:11" x14ac:dyDescent="0.25">
      <c r="K37" s="21" t="s">
        <v>723</v>
      </c>
    </row>
    <row r="38" spans="11:11" x14ac:dyDescent="0.25">
      <c r="K38" s="21" t="s">
        <v>724</v>
      </c>
    </row>
    <row r="39" spans="11:11" x14ac:dyDescent="0.25">
      <c r="K39" s="21" t="s">
        <v>725</v>
      </c>
    </row>
    <row r="40" spans="11:11" x14ac:dyDescent="0.25">
      <c r="K40" s="21" t="s">
        <v>726</v>
      </c>
    </row>
    <row r="41" spans="11:11" x14ac:dyDescent="0.25">
      <c r="K41" s="21" t="s">
        <v>727</v>
      </c>
    </row>
    <row r="42" spans="11:11" x14ac:dyDescent="0.25">
      <c r="K42" s="21" t="s">
        <v>728</v>
      </c>
    </row>
    <row r="43" spans="11:11" x14ac:dyDescent="0.25">
      <c r="K43" s="21" t="s">
        <v>729</v>
      </c>
    </row>
    <row r="44" spans="11:11" x14ac:dyDescent="0.25">
      <c r="K44" s="21" t="s">
        <v>730</v>
      </c>
    </row>
    <row r="45" spans="11:11" x14ac:dyDescent="0.25">
      <c r="K45" s="21" t="s">
        <v>731</v>
      </c>
    </row>
    <row r="46" spans="11:11" x14ac:dyDescent="0.25">
      <c r="K46" s="21" t="s">
        <v>732</v>
      </c>
    </row>
    <row r="47" spans="11:11" x14ac:dyDescent="0.25">
      <c r="K47" s="21" t="s">
        <v>733</v>
      </c>
    </row>
    <row r="48" spans="11:11" ht="14.5" x14ac:dyDescent="0.35">
      <c r="K48" s="178" t="s">
        <v>734</v>
      </c>
    </row>
    <row r="49" spans="11:11" ht="14.5" x14ac:dyDescent="0.35">
      <c r="K49" s="178" t="s">
        <v>735</v>
      </c>
    </row>
    <row r="50" spans="11:11" ht="14.5" x14ac:dyDescent="0.35">
      <c r="K50" s="178" t="s">
        <v>736</v>
      </c>
    </row>
    <row r="51" spans="11:11" ht="14.5" x14ac:dyDescent="0.35">
      <c r="K51" s="178" t="s">
        <v>737</v>
      </c>
    </row>
    <row r="52" spans="11:11" ht="14.5" x14ac:dyDescent="0.35">
      <c r="K52" s="178" t="s">
        <v>738</v>
      </c>
    </row>
    <row r="53" spans="11:11" ht="14.5" x14ac:dyDescent="0.35">
      <c r="K53" s="178" t="s">
        <v>739</v>
      </c>
    </row>
    <row r="54" spans="11:11" ht="14.5" x14ac:dyDescent="0.35">
      <c r="K54" s="178" t="s">
        <v>740</v>
      </c>
    </row>
    <row r="55" spans="11:11" ht="14.5" x14ac:dyDescent="0.35">
      <c r="K55" s="178" t="s">
        <v>741</v>
      </c>
    </row>
    <row r="56" spans="11:11" ht="14.5" x14ac:dyDescent="0.35">
      <c r="K56" s="178" t="s">
        <v>742</v>
      </c>
    </row>
    <row r="57" spans="11:11" ht="14.5" x14ac:dyDescent="0.35">
      <c r="K57" s="178" t="s">
        <v>743</v>
      </c>
    </row>
    <row r="58" spans="11:11" x14ac:dyDescent="0.25">
      <c r="K58" s="21" t="s">
        <v>744</v>
      </c>
    </row>
    <row r="59" spans="11:11" x14ac:dyDescent="0.25">
      <c r="K59" s="21" t="s">
        <v>562</v>
      </c>
    </row>
    <row r="60" spans="11:11" x14ac:dyDescent="0.25">
      <c r="K60" s="21" t="s">
        <v>745</v>
      </c>
    </row>
    <row r="61" spans="11:11" x14ac:dyDescent="0.25">
      <c r="K61" s="21" t="s">
        <v>746</v>
      </c>
    </row>
    <row r="62" spans="11:11" x14ac:dyDescent="0.25">
      <c r="K62" s="21" t="s">
        <v>747</v>
      </c>
    </row>
    <row r="63" spans="11:11" x14ac:dyDescent="0.25">
      <c r="K63" s="21" t="s">
        <v>748</v>
      </c>
    </row>
    <row r="64" spans="11:11" x14ac:dyDescent="0.25">
      <c r="K64" s="21" t="s">
        <v>749</v>
      </c>
    </row>
    <row r="65" spans="11:11" x14ac:dyDescent="0.25">
      <c r="K65" s="21" t="s">
        <v>750</v>
      </c>
    </row>
    <row r="66" spans="11:11" x14ac:dyDescent="0.25">
      <c r="K66" s="21" t="s">
        <v>751</v>
      </c>
    </row>
    <row r="67" spans="11:11" x14ac:dyDescent="0.25">
      <c r="K67" s="21" t="s">
        <v>752</v>
      </c>
    </row>
    <row r="68" spans="11:11" x14ac:dyDescent="0.25">
      <c r="K68" s="21" t="s">
        <v>753</v>
      </c>
    </row>
    <row r="69" spans="11:11" x14ac:dyDescent="0.25">
      <c r="K69" s="21" t="s">
        <v>754</v>
      </c>
    </row>
    <row r="70" spans="11:11" x14ac:dyDescent="0.25">
      <c r="K70" s="21" t="s">
        <v>755</v>
      </c>
    </row>
    <row r="71" spans="11:11" x14ac:dyDescent="0.25">
      <c r="K71" s="21" t="s">
        <v>756</v>
      </c>
    </row>
    <row r="72" spans="11:11" x14ac:dyDescent="0.25">
      <c r="K72" s="21" t="s">
        <v>757</v>
      </c>
    </row>
    <row r="73" spans="11:11" x14ac:dyDescent="0.25">
      <c r="K73" s="21" t="s">
        <v>758</v>
      </c>
    </row>
    <row r="74" spans="11:11" x14ac:dyDescent="0.25">
      <c r="K74" s="21" t="s">
        <v>759</v>
      </c>
    </row>
    <row r="75" spans="11:11" x14ac:dyDescent="0.25">
      <c r="K75" s="21" t="s">
        <v>760</v>
      </c>
    </row>
    <row r="76" spans="11:11" x14ac:dyDescent="0.25">
      <c r="K76" s="21" t="s">
        <v>761</v>
      </c>
    </row>
    <row r="77" spans="11:11" x14ac:dyDescent="0.25">
      <c r="K77" s="21" t="s">
        <v>762</v>
      </c>
    </row>
    <row r="78" spans="11:11" x14ac:dyDescent="0.25">
      <c r="K78" s="21" t="s">
        <v>763</v>
      </c>
    </row>
    <row r="79" spans="11:11" x14ac:dyDescent="0.25">
      <c r="K79" s="21" t="s">
        <v>764</v>
      </c>
    </row>
    <row r="80" spans="11:11" x14ac:dyDescent="0.25">
      <c r="K80" s="21" t="s">
        <v>765</v>
      </c>
    </row>
    <row r="81" spans="11:11" x14ac:dyDescent="0.25">
      <c r="K81" s="21" t="s">
        <v>766</v>
      </c>
    </row>
    <row r="82" spans="11:11" x14ac:dyDescent="0.25">
      <c r="K82" s="21" t="s">
        <v>767</v>
      </c>
    </row>
    <row r="83" spans="11:11" x14ac:dyDescent="0.25">
      <c r="K83" s="21" t="s">
        <v>229</v>
      </c>
    </row>
    <row r="84" spans="11:11" x14ac:dyDescent="0.25">
      <c r="K84" s="21" t="s">
        <v>498</v>
      </c>
    </row>
    <row r="85" spans="11:11" x14ac:dyDescent="0.25">
      <c r="K85" s="21" t="s">
        <v>768</v>
      </c>
    </row>
    <row r="86" spans="11:11" x14ac:dyDescent="0.25">
      <c r="K86" s="21" t="s">
        <v>769</v>
      </c>
    </row>
    <row r="87" spans="11:11" x14ac:dyDescent="0.25">
      <c r="K87" s="21" t="s">
        <v>236</v>
      </c>
    </row>
    <row r="88" spans="11:11" x14ac:dyDescent="0.25">
      <c r="K88" s="21" t="s">
        <v>513</v>
      </c>
    </row>
    <row r="89" spans="11:11" x14ac:dyDescent="0.25">
      <c r="K89" s="21" t="s">
        <v>176</v>
      </c>
    </row>
    <row r="90" spans="11:11" x14ac:dyDescent="0.25">
      <c r="K90" s="21" t="s">
        <v>483</v>
      </c>
    </row>
    <row r="91" spans="11:11" x14ac:dyDescent="0.25">
      <c r="K91" s="21" t="s">
        <v>770</v>
      </c>
    </row>
    <row r="92" spans="11:11" x14ac:dyDescent="0.25">
      <c r="K92" s="21" t="s">
        <v>771</v>
      </c>
    </row>
    <row r="93" spans="11:11" x14ac:dyDescent="0.25">
      <c r="K93" s="21" t="s">
        <v>772</v>
      </c>
    </row>
    <row r="94" spans="11:11" x14ac:dyDescent="0.25">
      <c r="K94" s="21" t="s">
        <v>773</v>
      </c>
    </row>
    <row r="95" spans="11:11" x14ac:dyDescent="0.25">
      <c r="K95" s="21" t="s">
        <v>166</v>
      </c>
    </row>
    <row r="96" spans="11:11" x14ac:dyDescent="0.25">
      <c r="K96" s="21" t="s">
        <v>491</v>
      </c>
    </row>
  </sheetData>
  <sortState xmlns:xlrd2="http://schemas.microsoft.com/office/spreadsheetml/2017/richdata2" ref="K2:K20">
    <sortCondition ref="K1:K2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18FC8F8512E4197544256A559F80C" ma:contentTypeVersion="415" ma:contentTypeDescription="Create a new document." ma:contentTypeScope="" ma:versionID="d7fa3652c29aa70fd563713b2cce77a2">
  <xsd:schema xmlns:xsd="http://www.w3.org/2001/XMLSchema" xmlns:xs="http://www.w3.org/2001/XMLSchema" xmlns:p="http://schemas.microsoft.com/office/2006/metadata/properties" xmlns:ns2="79ed8d8e-735d-4020-8679-fc6c7b35ba8b" xmlns:ns3="13533339-1929-4408-9256-cf4b1cc69088" xmlns:ns4="c49330b3-e132-484e-ba4a-1eb43426289d" targetNamespace="http://schemas.microsoft.com/office/2006/metadata/properties" ma:root="true" ma:fieldsID="ae311eb2a8552845b621b49901b6578c" ns2:_="" ns3:_="" ns4:_="">
    <xsd:import namespace="79ed8d8e-735d-4020-8679-fc6c7b35ba8b"/>
    <xsd:import namespace="13533339-1929-4408-9256-cf4b1cc69088"/>
    <xsd:import namespace="c49330b3-e132-484e-ba4a-1eb43426289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Publisher" minOccurs="0"/>
                <xsd:element ref="ns4:MediaServiceDateTaken" minOccurs="0"/>
                <xsd:element ref="ns4:Publisher_x0028_s_x0029_" minOccurs="0"/>
                <xsd:element ref="ns4:Year"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d8d8e-735d-4020-8679-fc6c7b35ba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533339-1929-4408-9256-cf4b1cc69088"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49330b3-e132-484e-ba4a-1eb43426289d"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ublisher" ma:index="21" nillable="true" ma:displayName="Publisher" ma:format="Dropdown" ma:internalName="Publisher">
      <xsd:simpleType>
        <xsd:restriction base="dms:Text">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Publisher_x0028_s_x0029_" ma:index="23" nillable="true" ma:displayName="Publisher(s)" ma:description="Name of publisher" ma:format="Dropdown" ma:internalName="Publisher_x0028_s_x0029_">
      <xsd:simpleType>
        <xsd:restriction base="dms:Text">
          <xsd:maxLength value="255"/>
        </xsd:restriction>
      </xsd:simpleType>
    </xsd:element>
    <xsd:element name="Year" ma:index="24" nillable="true" ma:displayName="OA / APC data year" ma:description="Year of APC dataset or of OA articles dataset" ma:format="Dropdown" ma:internalName="Year">
      <xsd:simpleType>
        <xsd:restriction base="dms:Text">
          <xsd:maxLength value="255"/>
        </xsd:restriction>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er_x0028_s_x0029_ xmlns="c49330b3-e132-484e-ba4a-1eb43426289d" xsi:nil="true"/>
    <Publisher xmlns="c49330b3-e132-484e-ba4a-1eb43426289d" xsi:nil="true"/>
    <Year xmlns="c49330b3-e132-484e-ba4a-1eb43426289d" xsi:nil="true"/>
    <_dlc_DocId xmlns="79ed8d8e-735d-4020-8679-fc6c7b35ba8b">5A7VYUX4WZA7-2105719427-42004</_dlc_DocId>
    <_dlc_DocIdUrl xmlns="79ed8d8e-735d-4020-8679-fc6c7b35ba8b">
      <Url>https://jisc365.sharepoint.com/sites/dcrd/jcts/_layouts/15/DocIdRedir.aspx?ID=5A7VYUX4WZA7-2105719427-42004</Url>
      <Description>5A7VYUX4WZA7-2105719427-42004</Description>
    </_dlc_DocIdUrl>
    <SharedWithUsers xmlns="79ed8d8e-735d-4020-8679-fc6c7b35ba8b">
      <UserInfo>
        <DisplayName>Gemma Wright</DisplayName>
        <AccountId>3983</AccountId>
        <AccountType/>
      </UserInfo>
      <UserInfo>
        <DisplayName>Anna Vernon</DisplayName>
        <AccountId>527</AccountId>
        <AccountType/>
      </UserInfo>
    </SharedWithUsers>
  </documentManagement>
</p:properties>
</file>

<file path=customXml/item5.xml><?xml version="1.0" encoding="utf-8"?>
<?mso-contentType ?>
<SharedContentType xmlns="Microsoft.SharePoint.Taxonomy.ContentTypeSync" SourceId="79c6cfb5-50bc-4fca-81ee-f60fcea9a646" ContentTypeId="0x0101" PreviousValue="false"/>
</file>

<file path=customXml/itemProps1.xml><?xml version="1.0" encoding="utf-8"?>
<ds:datastoreItem xmlns:ds="http://schemas.openxmlformats.org/officeDocument/2006/customXml" ds:itemID="{37E94716-92C7-44CA-9042-F232B30E5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d8d8e-735d-4020-8679-fc6c7b35ba8b"/>
    <ds:schemaRef ds:uri="13533339-1929-4408-9256-cf4b1cc69088"/>
    <ds:schemaRef ds:uri="c49330b3-e132-484e-ba4a-1eb434262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531CC-A242-4E1E-A607-7CF3040FA0E8}">
  <ds:schemaRefs>
    <ds:schemaRef ds:uri="http://schemas.microsoft.com/sharepoint/events"/>
  </ds:schemaRefs>
</ds:datastoreItem>
</file>

<file path=customXml/itemProps3.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4.xml><?xml version="1.0" encoding="utf-8"?>
<ds:datastoreItem xmlns:ds="http://schemas.openxmlformats.org/officeDocument/2006/customXml" ds:itemID="{68D6DCC0-04EB-45CF-9CCF-4734B554EE64}">
  <ds:schemaRefs>
    <ds:schemaRef ds:uri="http://schemas.microsoft.com/office/2006/metadata/properties"/>
    <ds:schemaRef ds:uri="http://schemas.microsoft.com/office/infopath/2007/PartnerControls"/>
    <ds:schemaRef ds:uri="c49330b3-e132-484e-ba4a-1eb43426289d"/>
    <ds:schemaRef ds:uri="79ed8d8e-735d-4020-8679-fc6c7b35ba8b"/>
  </ds:schemaRefs>
</ds:datastoreItem>
</file>

<file path=customXml/itemProps5.xml><?xml version="1.0" encoding="utf-8"?>
<ds:datastoreItem xmlns:ds="http://schemas.openxmlformats.org/officeDocument/2006/customXml" ds:itemID="{1F9EB7DD-AC1D-45FE-80C8-2458E189464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Using block grants towards a TA</vt:lpstr>
      <vt:lpstr>Guidance</vt:lpstr>
      <vt:lpstr>Jisc APC template v8</vt:lpstr>
      <vt:lpstr>RCUK compliance summary</vt:lpstr>
      <vt:lpstr>Discounts, memberships &amp; pre-pa</vt:lpstr>
      <vt:lpstr>Jisc Transitional Agreement</vt:lpstr>
      <vt:lpstr>Constrained values</vt:lpstr>
      <vt:lpstr>'Jisc APC template v8'!Print_Area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Shamash</dc:creator>
  <cp:keywords/>
  <dc:description/>
  <cp:lastModifiedBy>Lawson, Stuart</cp:lastModifiedBy>
  <cp:revision/>
  <dcterms:created xsi:type="dcterms:W3CDTF">2016-08-09T14:04:46Z</dcterms:created>
  <dcterms:modified xsi:type="dcterms:W3CDTF">2022-08-12T09:52:29Z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0x010100F6018FC8F8512E4197544256A559F80C</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0b0ad565-aedc-4146-a573-a6cf968d25e7</vt:lpwstr>
  </property>
</Properties>
</file>