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S:\RIO\Research Information Management\OA, OS and repository\JISC OA reporting\"/>
    </mc:Choice>
  </mc:AlternateContent>
  <xr:revisionPtr revIDLastSave="0" documentId="13_ncr:1_{8E214F34-0019-45D9-A884-76417D6B053D}" xr6:coauthVersionLast="46" xr6:coauthVersionMax="46" xr10:uidLastSave="{00000000-0000-0000-0000-000000000000}"/>
  <bookViews>
    <workbookView xWindow="-110" yWindow="-110" windowWidth="19420" windowHeight="10420" tabRatio="696" firstSheet="3" activeTab="3" xr2:uid="{00000000-000D-0000-FFFF-FFFF00000000}"/>
  </bookViews>
  <sheets>
    <sheet name="introduction" sheetId="8" r:id="rId1"/>
    <sheet name="definitions" sheetId="11" r:id="rId2"/>
    <sheet name="Using block grants towards a TA" sheetId="28" r:id="rId3"/>
    <sheet name="Jisc APC template v6" sheetId="25" r:id="rId4"/>
    <sheet name="TA Data Source notes" sheetId="30" state="hidden" r:id="rId5"/>
    <sheet name="Constrained values" sheetId="24" state="hidden" r:id="rId6"/>
    <sheet name="Discounts, memberships &amp; pre-pa" sheetId="23" r:id="rId7"/>
    <sheet name="Transitional Agreement" sheetId="27" r:id="rId8"/>
    <sheet name="RCUK compliance summary" sheetId="31" r:id="rId9"/>
  </sheets>
  <definedNames>
    <definedName name="_xlnm.Print_Area" localSheetId="3">'Jisc APC template v6'!$A$3:$AD$22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31" l="1"/>
  <c r="C37" i="31"/>
  <c r="C32" i="31" s="1"/>
  <c r="F29" i="31"/>
  <c r="F28" i="31"/>
  <c r="C20" i="31"/>
  <c r="C15" i="31"/>
  <c r="E23" i="27" l="1"/>
  <c r="E24" i="27"/>
  <c r="E25" i="27"/>
  <c r="E26" i="27"/>
  <c r="E27" i="27"/>
  <c r="E28" i="27"/>
  <c r="E29" i="27"/>
  <c r="E30" i="27"/>
  <c r="E31" i="27"/>
  <c r="E32" i="27"/>
  <c r="E37" i="28" l="1"/>
  <c r="E15" i="28"/>
  <c r="E20" i="28"/>
  <c r="E21" i="28" s="1"/>
  <c r="E22" i="28" s="1"/>
  <c r="E23" i="28" s="1"/>
  <c r="E38" i="28" l="1"/>
  <c r="E39" i="28" s="1"/>
  <c r="E3" i="27"/>
  <c r="E4" i="27"/>
  <c r="E5" i="27"/>
  <c r="E6" i="27"/>
  <c r="E7" i="27"/>
  <c r="E8" i="27"/>
  <c r="E9" i="27"/>
  <c r="E10" i="27"/>
  <c r="E11" i="27"/>
  <c r="E12" i="27"/>
  <c r="E13" i="27"/>
  <c r="E14" i="27"/>
  <c r="E15" i="27"/>
  <c r="E16" i="27"/>
  <c r="E17" i="27"/>
  <c r="E18" i="27"/>
  <c r="E19" i="27"/>
  <c r="E20" i="27"/>
  <c r="E21" i="27"/>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A7" i="23" l="1" a="1"/>
  <c r="A7" i="23" s="1"/>
  <c r="E7" i="23" s="1"/>
  <c r="G6" i="23"/>
  <c r="I6" i="23" s="1"/>
  <c r="E6" i="23"/>
  <c r="F6" i="23"/>
  <c r="K6" i="23" s="1"/>
  <c r="F7" i="23" l="1"/>
  <c r="K7" i="23" s="1"/>
  <c r="A8" i="23" a="1"/>
  <c r="A8" i="23" s="1"/>
  <c r="G8" i="23" s="1"/>
  <c r="I8" i="23" s="1"/>
  <c r="H7" i="23"/>
  <c r="J7" i="23" s="1"/>
  <c r="G7" i="23"/>
  <c r="I7" i="23" s="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 Rowbotham</author>
  </authors>
  <commentList>
    <comment ref="B32" authorId="0" shapeId="0" xr:uid="{4AACD51E-F2D0-4548-8323-576B1A55B381}">
      <text>
        <r>
          <rPr>
            <b/>
            <sz val="9"/>
            <color indexed="81"/>
            <rFont val="Tahoma"/>
            <family val="2"/>
          </rPr>
          <t xml:space="preserve">Guidance:
Please also ensure you have completed the Transformative Agreement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RCUK Guidance</author>
    <author>Kate Rowbotham</author>
  </authors>
  <commentList>
    <comment ref="A4" authorId="0" shapeId="0" xr:uid="{00000000-0006-0000-0200-00000100000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xr:uid="{00000000-0006-0000-0200-000002000000}">
      <text>
        <r>
          <rPr>
            <b/>
            <sz val="9"/>
            <color indexed="81"/>
            <rFont val="Tahoma"/>
            <family val="2"/>
          </rPr>
          <t>Guidance:</t>
        </r>
        <r>
          <rPr>
            <sz val="9"/>
            <color indexed="81"/>
            <rFont val="Tahoma"/>
            <family val="2"/>
          </rPr>
          <t xml:space="preserve">
PubMed unique identifier.</t>
        </r>
      </text>
    </comment>
    <comment ref="C4" authorId="0" shapeId="0" xr:uid="{00000000-0006-0000-0200-000003000000}">
      <text>
        <r>
          <rPr>
            <b/>
            <sz val="9"/>
            <color indexed="81"/>
            <rFont val="Tahoma"/>
            <family val="2"/>
          </rPr>
          <t>Guidance:</t>
        </r>
        <r>
          <rPr>
            <sz val="9"/>
            <color indexed="81"/>
            <rFont val="Tahoma"/>
            <family val="2"/>
          </rPr>
          <t xml:space="preserve">
The Digital Object Identifier.</t>
        </r>
      </text>
    </comment>
    <comment ref="D4" authorId="0" shapeId="0" xr:uid="{00000000-0006-0000-0200-00000400000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xr:uid="{00000000-0006-0000-0200-00000500000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xr:uid="{00000000-0006-0000-0200-00000600000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xr:uid="{00000000-0006-0000-0200-00000700000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xr:uid="{00000000-0006-0000-0200-00000800000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xr:uid="{00000000-0006-0000-0200-00000900000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xr:uid="{00000000-0006-0000-0200-00000A00000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xr:uid="{00000000-0006-0000-0200-00000B00000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xr:uid="{00000000-0006-0000-0200-00000C00000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xr:uid="{00000000-0006-0000-0200-00000D00000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xr:uid="{00000000-0006-0000-0200-00000E00000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xr:uid="{00000000-0006-0000-0200-00000F00000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xr:uid="{00000000-0006-0000-0200-000010000000}">
      <text>
        <r>
          <rPr>
            <b/>
            <sz val="9"/>
            <color indexed="81"/>
            <rFont val="Tahoma"/>
            <family val="2"/>
          </rPr>
          <t>Guidance:</t>
        </r>
        <r>
          <rPr>
            <sz val="9"/>
            <color indexed="81"/>
            <rFont val="Tahoma"/>
            <family val="2"/>
          </rPr>
          <t xml:space="preserve">
Grant ID for second funder (column O).</t>
        </r>
      </text>
    </comment>
    <comment ref="Q4" authorId="0" shapeId="0" xr:uid="{00000000-0006-0000-0200-00001100000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xr:uid="{00000000-0006-0000-0200-000012000000}">
      <text>
        <r>
          <rPr>
            <b/>
            <sz val="9"/>
            <color indexed="81"/>
            <rFont val="Tahoma"/>
            <family val="2"/>
          </rPr>
          <t>Guidance:</t>
        </r>
        <r>
          <rPr>
            <sz val="9"/>
            <color indexed="81"/>
            <rFont val="Tahoma"/>
            <family val="2"/>
          </rPr>
          <t xml:space="preserve">
Grant ID for third funder (column Q).</t>
        </r>
      </text>
    </comment>
    <comment ref="S4" authorId="0" shapeId="0" xr:uid="{00000000-0006-0000-0200-00001300000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xr:uid="{00000000-0006-0000-0200-00001400000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xr:uid="{00000000-0006-0000-0200-000015000000}">
      <text>
        <r>
          <rPr>
            <b/>
            <sz val="9"/>
            <color indexed="81"/>
            <rFont val="Tahoma"/>
            <family val="2"/>
          </rPr>
          <t>Guidance:</t>
        </r>
        <r>
          <rPr>
            <sz val="9"/>
            <color indexed="81"/>
            <rFont val="Tahoma"/>
            <family val="2"/>
          </rPr>
          <t xml:space="preserve">
Currency that the APC was originally paid in e.g. GBP, USD, EUR.</t>
        </r>
      </text>
    </comment>
    <comment ref="V4" authorId="0" shapeId="0" xr:uid="{00000000-0006-0000-0200-00001600000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xr:uid="{00000000-0006-0000-0200-00001700000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xr:uid="{00000000-0006-0000-0200-00001800000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1" shapeId="0" xr:uid="{FC90F226-0B88-495E-A43D-7ED302952B84}">
      <text>
        <r>
          <rPr>
            <b/>
            <sz val="9"/>
            <color indexed="81"/>
            <rFont val="Tahoma"/>
            <family val="2"/>
          </rPr>
          <t xml:space="preserve">Guidance:
Please also ensure you have completed the Transformative Agreement tab. </t>
        </r>
      </text>
    </comment>
    <comment ref="Z4" authorId="0" shapeId="0" xr:uid="{00000000-0006-0000-0200-000019000000}">
      <text>
        <r>
          <rPr>
            <b/>
            <sz val="9"/>
            <color indexed="81"/>
            <rFont val="Tahoma"/>
            <family val="2"/>
          </rPr>
          <t>Guidance:</t>
        </r>
        <r>
          <rPr>
            <sz val="9"/>
            <color indexed="81"/>
            <rFont val="Tahoma"/>
            <family val="2"/>
          </rPr>
          <t xml:space="preserve">
Mandatory only for publications funded by Wellcome Trust.</t>
        </r>
      </text>
    </comment>
    <comment ref="AA4" authorId="0" shapeId="0" xr:uid="{00000000-0006-0000-0200-00001A000000}">
      <text>
        <r>
          <rPr>
            <b/>
            <sz val="9"/>
            <color indexed="81"/>
            <rFont val="Tahoma"/>
            <family val="2"/>
          </rPr>
          <t>Guidance:</t>
        </r>
        <r>
          <rPr>
            <sz val="9"/>
            <color indexed="81"/>
            <rFont val="Tahoma"/>
            <family val="2"/>
          </rPr>
          <t xml:space="preserve">
Mandatory only for publications funded by RCUK.</t>
        </r>
      </text>
    </comment>
    <comment ref="AB4" authorId="0" shapeId="0" xr:uid="{00000000-0006-0000-0200-00001B00000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D4" authorId="0" shapeId="0" xr:uid="{00000000-0006-0000-0200-00001C00000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RCUK Guidance</author>
    <author>Kate Rowbotham</author>
  </authors>
  <commentList>
    <comment ref="A2" authorId="0" shapeId="0" xr:uid="{11996085-6B18-43EC-AE21-62B7AA923A48}">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A3" authorId="0" shapeId="0" xr:uid="{D6B8868E-98EC-4C94-B2C8-A3FB69672AA3}">
      <text>
        <r>
          <rPr>
            <b/>
            <sz val="9"/>
            <color indexed="81"/>
            <rFont val="Tahoma"/>
            <family val="2"/>
          </rPr>
          <t>Guidance:</t>
        </r>
        <r>
          <rPr>
            <sz val="9"/>
            <color indexed="81"/>
            <rFont val="Tahoma"/>
            <family val="2"/>
          </rPr>
          <t xml:space="preserve">
PubMed unique identifier.</t>
        </r>
      </text>
    </comment>
    <comment ref="A4" authorId="0" shapeId="0" xr:uid="{4439027B-6994-4C13-BB21-602A8F34DB0B}">
      <text>
        <r>
          <rPr>
            <b/>
            <sz val="9"/>
            <color indexed="81"/>
            <rFont val="Tahoma"/>
            <family val="2"/>
          </rPr>
          <t>Guidance:</t>
        </r>
        <r>
          <rPr>
            <sz val="9"/>
            <color indexed="81"/>
            <rFont val="Tahoma"/>
            <family val="2"/>
          </rPr>
          <t xml:space="preserve">
The Digital Object Identifier.</t>
        </r>
      </text>
    </comment>
    <comment ref="A5" authorId="0" shapeId="0" xr:uid="{7AB92A5E-A056-4948-ACB5-A9034FB1FFC8}">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A6" authorId="0" shapeId="0" xr:uid="{CBD71067-31F7-44C0-A57D-837509D03321}">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A7" authorId="0" shapeId="0" xr:uid="{F5B3524C-3801-4883-B417-6790A3437022}">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A8" authorId="0" shapeId="0" xr:uid="{C0EEF729-AC24-4F05-B405-B18C0FFC16BF}">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A9" authorId="0" shapeId="0" xr:uid="{80EEC4CD-5236-4A9A-A48F-F130E2E340FD}">
      <text>
        <r>
          <rPr>
            <b/>
            <sz val="9"/>
            <color indexed="81"/>
            <rFont val="Tahoma"/>
            <family val="2"/>
          </rPr>
          <t>Guidance:</t>
        </r>
        <r>
          <rPr>
            <sz val="9"/>
            <color indexed="81"/>
            <rFont val="Tahoma"/>
            <family val="2"/>
          </rPr>
          <t xml:space="preserve">
Title of item, i.e. title of journal article, book chapter, conference paper etc.</t>
        </r>
      </text>
    </comment>
    <comment ref="A10" authorId="0" shapeId="0" xr:uid="{9BCDB166-2D31-4450-A3EC-7E11F26663FC}">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A11" authorId="0" shapeId="0" xr:uid="{39D3055D-A201-4F80-AD78-B053CC765C04}">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A12" authorId="0" shapeId="0" xr:uid="{4FC9D64E-FDEC-4629-A7A9-618E12CCFD76}">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A13" authorId="0" shapeId="0" xr:uid="{7BE0D1DA-7F96-4985-B16F-9EB573FF2666}">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A14" authorId="0" shapeId="0" xr:uid="{7DA96D5B-1DCF-43E9-A73D-BEA1F7F8F9A1}">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A15" authorId="0" shapeId="0" xr:uid="{C20532C9-2CC1-45DB-8ACA-17E1A28209A4}">
      <text>
        <r>
          <rPr>
            <b/>
            <sz val="9"/>
            <color indexed="81"/>
            <rFont val="Tahoma"/>
            <family val="2"/>
          </rPr>
          <t>Guidance:</t>
        </r>
        <r>
          <rPr>
            <sz val="9"/>
            <color indexed="81"/>
            <rFont val="Tahoma"/>
            <family val="2"/>
          </rPr>
          <t xml:space="preserve">
Grant ID for first funder (column M). This field is optional if reporting to Jisc.</t>
        </r>
      </text>
    </comment>
    <comment ref="A16" authorId="0" shapeId="0" xr:uid="{DB0F4479-442B-45F2-A3BA-E64DDE493936}">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A17" authorId="0" shapeId="0" xr:uid="{F6BD6ACC-B489-49F2-9133-B12E142C3186}">
      <text>
        <r>
          <rPr>
            <b/>
            <sz val="9"/>
            <color indexed="81"/>
            <rFont val="Tahoma"/>
            <family val="2"/>
          </rPr>
          <t>Guidance:</t>
        </r>
        <r>
          <rPr>
            <sz val="9"/>
            <color indexed="81"/>
            <rFont val="Tahoma"/>
            <family val="2"/>
          </rPr>
          <t xml:space="preserve">
Grant ID for second funder (column O).</t>
        </r>
      </text>
    </comment>
    <comment ref="A18" authorId="0" shapeId="0" xr:uid="{73962DBF-0D56-4C79-A9C8-BD270DAF4144}">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A19" authorId="0" shapeId="0" xr:uid="{7025C1FC-1220-4BA0-A67C-52E7E5727A64}">
      <text>
        <r>
          <rPr>
            <b/>
            <sz val="9"/>
            <color indexed="81"/>
            <rFont val="Tahoma"/>
            <family val="2"/>
          </rPr>
          <t>Guidance:</t>
        </r>
        <r>
          <rPr>
            <sz val="9"/>
            <color indexed="81"/>
            <rFont val="Tahoma"/>
            <family val="2"/>
          </rPr>
          <t xml:space="preserve">
Grant ID for third funder (column Q).</t>
        </r>
      </text>
    </comment>
    <comment ref="A20" authorId="0" shapeId="0" xr:uid="{40B56042-A4AE-4742-BD87-EB0C6C40855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A21" authorId="0" shapeId="0" xr:uid="{8EB679D0-E67F-4CB0-91AB-5319687DCFAC}">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A22" authorId="0" shapeId="0" xr:uid="{721162CA-E10D-46D3-9E8E-D536DD374B2F}">
      <text>
        <r>
          <rPr>
            <b/>
            <sz val="9"/>
            <color indexed="81"/>
            <rFont val="Tahoma"/>
            <family val="2"/>
          </rPr>
          <t>Guidance:</t>
        </r>
        <r>
          <rPr>
            <sz val="9"/>
            <color indexed="81"/>
            <rFont val="Tahoma"/>
            <family val="2"/>
          </rPr>
          <t xml:space="preserve">
Currency that the APC was originally paid in e.g. GBP, USD, EUR.</t>
        </r>
      </text>
    </comment>
    <comment ref="A23" authorId="0" shapeId="0" xr:uid="{6D44C9BB-0BD2-440B-9B0D-827AE168B1D4}">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A24" authorId="0" shapeId="0" xr:uid="{0F71052B-7E3B-4B39-9833-548D2962B489}">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A25" authorId="0" shapeId="0" xr:uid="{F8C074D7-49C8-4A16-B993-8D7AF80794EB}">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A26" authorId="1" shapeId="0" xr:uid="{A718322F-C0DF-4DDE-B8E5-84969E5EC254}">
      <text>
        <r>
          <rPr>
            <b/>
            <sz val="9"/>
            <color indexed="81"/>
            <rFont val="Tahoma"/>
            <family val="2"/>
          </rPr>
          <t xml:space="preserve">Guidance:
Please also ensure you have completed the Transformative Agreement tab. </t>
        </r>
      </text>
    </comment>
    <comment ref="A27" authorId="0" shapeId="0" xr:uid="{67FAE2A3-DDCD-4BC2-A5EC-9A1B16428FF7}">
      <text>
        <r>
          <rPr>
            <b/>
            <sz val="9"/>
            <color indexed="81"/>
            <rFont val="Tahoma"/>
            <family val="2"/>
          </rPr>
          <t>Guidance:</t>
        </r>
        <r>
          <rPr>
            <sz val="9"/>
            <color indexed="81"/>
            <rFont val="Tahoma"/>
            <family val="2"/>
          </rPr>
          <t xml:space="preserve">
Mandatory only for publications funded by Wellcome Trust.</t>
        </r>
      </text>
    </comment>
    <comment ref="A28" authorId="0" shapeId="0" xr:uid="{4CCF64BB-FC66-41D9-8B71-2A8158D1BD9D}">
      <text>
        <r>
          <rPr>
            <b/>
            <sz val="9"/>
            <color indexed="81"/>
            <rFont val="Tahoma"/>
            <family val="2"/>
          </rPr>
          <t>Guidance:</t>
        </r>
        <r>
          <rPr>
            <sz val="9"/>
            <color indexed="81"/>
            <rFont val="Tahoma"/>
            <family val="2"/>
          </rPr>
          <t xml:space="preserve">
Mandatory only for publications funded by RCUK.</t>
        </r>
      </text>
    </comment>
    <comment ref="A29" authorId="0" shapeId="0" xr:uid="{38204217-E362-42A2-988F-762067818709}">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31" authorId="0" shapeId="0" xr:uid="{3DF1C1E0-98E6-4161-8894-A516F4901884}">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tc={552043C6-F612-437A-A13B-94C09C42A9E2}</author>
    <author>tc={7AFA89A5-00FF-4893-9D5E-9F4039C551E0}</author>
  </authors>
  <commentList>
    <comment ref="B2" authorId="0" shapeId="0" xr:uid="{552043C6-F612-437A-A13B-94C09C42A9E2}">
      <text>
        <t>[Threaded comment]
Your version of Excel allows you to read this threaded comment; however, any edits to it will get removed if the file is opened in a newer version of Excel. Learn more: https://go.microsoft.com/fwlink/?linkid=870924
Comment:
    Do we want it including or excluding VAT?</t>
      </text>
    </comment>
    <comment ref="A21" authorId="1" shapeId="0" xr:uid="{7AFA89A5-00FF-4893-9D5E-9F4039C551E0}">
      <text>
        <t>[Threaded comment]
Your version of Excel allows you to read this threaded comment; however, any edits to it will get removed if the file is opened in a newer version of Excel. Learn more: https://go.microsoft.com/fwlink/?linkid=870924
Comment:
    @Amy Devenney Should these be listed separately? Institutions can sign up to one or both.</t>
      </text>
    </comment>
  </commentList>
</comments>
</file>

<file path=xl/sharedStrings.xml><?xml version="1.0" encoding="utf-8"?>
<sst xmlns="http://schemas.openxmlformats.org/spreadsheetml/2006/main" count="905" uniqueCount="540">
  <si>
    <t>Introduction to the template</t>
  </si>
  <si>
    <t xml:space="preserve">This template has been designed to capture the sector's expenditure on open access publishing to help Jisc Licensing monitor and constrain the total costs of academic publishing, both in terms of journal subscriptions and open access publishing. </t>
  </si>
  <si>
    <t>We want to make sure that the data collection is done in a way that makes it straightforward for libraries to partipate. Using a standard template will help to produce comparable data between insitutions so HEI's can benchmark their data and it can be more easily aggregated. The data fields to be completed have been chosen from careful analysis of HEI needs. This means the spreadsheet can be used for both internal reporting and external reporting.</t>
  </si>
  <si>
    <t>This template can also be used for reporting to both RCUK and the Charity Open Access Fund (COAF). The two funding bodies have different requirements for reporting on compliance with their open access policies but both can be satisfied by the current version of this template. When using the template for funder reporting please send directly to the funder, not Jisc.</t>
  </si>
  <si>
    <t>Definitions of metadata fields</t>
  </si>
  <si>
    <t xml:space="preserve">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 </t>
  </si>
  <si>
    <t>Please note that v6. of the template has been updated to reflect Jisc's Transitional Agreements.From 2020-2021 the Transitional Agreement tab should be completed with your institutions costs towards Transitional Agreement if an article has been published under the TA and the contribution block grants from funders have made to the fee of the TA to your institution.</t>
  </si>
  <si>
    <t>Fields highlighted in grey are considered by COAF (Wellcome, CRUK and the BHF)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</si>
  <si>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(Wellcome, CRUK and the BHF) to be required for their reporting purposes. COAF funders recognise the difficulty some institutions may have in providing this level of information and request that Research Organisations make their best endeavours to provide the information requested. If you need further advice or have specific issues on the use or reporting of COAF research funds please contact Wellcome at: </t>
    </r>
    <r>
      <rPr>
        <b/>
        <sz val="10"/>
        <rFont val="Arial"/>
        <family val="2"/>
      </rPr>
      <t xml:space="preserve">openacc@wellcome.ac.uk. </t>
    </r>
    <r>
      <rPr>
        <sz val="10"/>
        <rFont val="Arial"/>
        <family val="2"/>
      </rPr>
      <t xml:space="preserve">CRUK at: </t>
    </r>
    <r>
      <rPr>
        <b/>
        <sz val="10"/>
        <rFont val="Arial"/>
        <family val="2"/>
      </rPr>
      <t>policies@cancer.org.uk.</t>
    </r>
    <r>
      <rPr>
        <sz val="10"/>
        <rFont val="Arial"/>
        <family val="2"/>
      </rPr>
      <t xml:space="preserve">BHF at: </t>
    </r>
    <r>
      <rPr>
        <b/>
        <sz val="10"/>
        <rFont val="Arial"/>
        <family val="2"/>
      </rPr>
      <t>research@bhf.org.uk</t>
    </r>
  </si>
  <si>
    <t>Column name</t>
  </si>
  <si>
    <t>Description</t>
  </si>
  <si>
    <t>Equivalent RIOXX field</t>
  </si>
  <si>
    <t>Equivalent CASRAI field</t>
  </si>
  <si>
    <t>Internal institutional data</t>
  </si>
  <si>
    <t>Date of acceptance</t>
  </si>
  <si>
    <t xml:space="preserve">Date on which the resource has been accepted for publication with all substantive changes made. Use most accurate date available, whether that is day (e.g. 2020-01-01), month (e.g. 2020-01), or year (e.g. 2020). For TA please ensure this field is completed in place of Date of APC Payment. </t>
  </si>
  <si>
    <t>dcterms:dateAccepted</t>
  </si>
  <si>
    <t>http://dictionary.casrai.org/Journal_Article/Final_Acceptance_Date</t>
  </si>
  <si>
    <t>Bibliographic data</t>
  </si>
  <si>
    <t>PubMed ID</t>
  </si>
  <si>
    <t>PubMed unique identifier.</t>
  </si>
  <si>
    <t xml:space="preserve">http://dictionary.casrai.org/Output_ID_Types/PMID </t>
  </si>
  <si>
    <t>DOI</t>
  </si>
  <si>
    <t>The Digital Object Identifier.</t>
  </si>
  <si>
    <t>rioxxterms:version_of_record</t>
  </si>
  <si>
    <t>http://dictionary.casrai.org/Journal_Article/DOI</t>
  </si>
  <si>
    <t>Publisher</t>
  </si>
  <si>
    <t>The name of the organisation making an article available. Complete if no DOI or PMID is provided.</t>
  </si>
  <si>
    <t>dc:publisher</t>
  </si>
  <si>
    <t>http://dictionary.casrai.org/Journal_Article/Publisher_Name</t>
  </si>
  <si>
    <t>Journal</t>
  </si>
  <si>
    <t>Title of the work that the item is contained within: if it is not a journal but a book or conference proceeding, use the title of that instead. The name of the organisation making an article available. Complete if no DOI or PMID is provided.</t>
  </si>
  <si>
    <t>http://dictionary.casrai.org/Journal_Article/Journal</t>
  </si>
  <si>
    <t>ISSN</t>
  </si>
  <si>
    <t>The International Standard Serial Number. E-ISSN is preferred. Use ISBN if applicable. Complete if no PMID or DOI is provided.</t>
  </si>
  <si>
    <t>dc:source</t>
  </si>
  <si>
    <t>http://dictionary.casrai.org/Journal_Article/ISSN</t>
  </si>
  <si>
    <t>Type of publication</t>
  </si>
  <si>
    <t>Select what kind of publication the item is published in from the drop-down list. Complete if no DOI or PMID is provided.</t>
  </si>
  <si>
    <t>rioxxterms:type</t>
  </si>
  <si>
    <t xml:space="preserve"> </t>
  </si>
  <si>
    <t>Article title</t>
  </si>
  <si>
    <t>Title of item, i.e. title of journal article, book chapter, conference paper etc.</t>
  </si>
  <si>
    <t>dc:title</t>
  </si>
  <si>
    <t>http://dictionary.casrai.org/Journal_Article/Article_Title</t>
  </si>
  <si>
    <t>Date of publication</t>
  </si>
  <si>
    <t>The date of earliest online availability. Use most accurate date available, whether that is day (e.g. 2020-01-01), month (e.g. 2020-01), or year (e.g. 2020).</t>
  </si>
  <si>
    <t>rioxxterms:publication_date</t>
  </si>
  <si>
    <t>http://dictionary.casrai.org/Journal_Article/Publication_Date</t>
  </si>
  <si>
    <t>Funding data</t>
  </si>
  <si>
    <t>Fund that APC is paid from (1)</t>
  </si>
  <si>
    <t>Select from drop-down list. State the organisation that is providing the financial support to pay the APC: RCUK, COAF funders (Wellcome, CRUK and the BHF), Institutional, or Other. Explain any complications in the 'Notes' field. If there is more than one funder of the APC, state these in the following two columns. If article is published under a TA please leave the 'Fund that APC is paid from' columns blank and ensure you have populated the Transitional Agreement tab.</t>
  </si>
  <si>
    <t>http://dictionary.casrai.org/APC_Payment/Source_Fund(s)</t>
  </si>
  <si>
    <t>Fund that APC is paid from (2)</t>
  </si>
  <si>
    <t>Complete if there is more than one fund that the APC is paid from.</t>
  </si>
  <si>
    <t>Fund that APC is paid from (3)</t>
  </si>
  <si>
    <t>Complete if there are more than two funds that the APC is paid from.</t>
  </si>
  <si>
    <t>Funder of research (1)</t>
  </si>
  <si>
    <t>This is the organisation which provides financial support for the research activity. This is optional and it may differ from the 'Fund that APC is paid from' field. Explain any complications in the 'Notes' field. This field is optional when reporting to Jisc.</t>
  </si>
  <si>
    <t>rioxxterms:project</t>
  </si>
  <si>
    <t>Grant ID (1)</t>
  </si>
  <si>
    <t>Grant ID for first funder.This field is optional when reporting to Jisc.</t>
  </si>
  <si>
    <t>Funder of research (2)</t>
  </si>
  <si>
    <t>The funder of the research. Complete if there is more than one funder.</t>
  </si>
  <si>
    <t>Grant ID (2)</t>
  </si>
  <si>
    <t>Grant ID for second funder.</t>
  </si>
  <si>
    <t>Funder of research (3)</t>
  </si>
  <si>
    <t>The funder of the research. Complete if there are more than two funders.</t>
  </si>
  <si>
    <t>Grant ID (3)</t>
  </si>
  <si>
    <t>Grant ID for third funder.</t>
  </si>
  <si>
    <t>APC data</t>
  </si>
  <si>
    <t>Date of APC payment</t>
  </si>
  <si>
    <t xml:space="preserve">The date that payment leaves the institution's account. Use most accurate date available, whether that is day (e.g. 2020-01-01), month (e.g. 2020-01), or year (e.g. 2020). For Articles published under a TA please leave this column blank and ensure column A Acceptance date is completed. </t>
  </si>
  <si>
    <t>http://dictionary.casrai.org/APC_Payment/Date</t>
  </si>
  <si>
    <t>APC paid (actual currency) excluding VAT</t>
  </si>
  <si>
    <t>The amount that was paid for the APC, in the currency it was paid in, excluding VAT. In the case where the amount is unknown or unclear, as with prepaid or offset APCs, leave blank and indicate the name of the deal under 'Discounts, memberships, &amp; pre-payment agreements.' For Articles published under a TA please leave this column blank.</t>
  </si>
  <si>
    <t>http://dictionary.casrai.org/APC_Payment/Amount_Paid</t>
  </si>
  <si>
    <t>Currency of APC</t>
  </si>
  <si>
    <t>Currency that the APC was originally paid in e.g. GBP, USD, EUR. For Articles published under a TA please leave this column blank.</t>
  </si>
  <si>
    <t>http://dictionary.casrai.org/APC_Payment/Currency</t>
  </si>
  <si>
    <t>APC paid (£) including VAT if charged</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</si>
  <si>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 For Articles published under a TA please leave this column blank.</t>
  </si>
  <si>
    <t>Additional publication costs (£)</t>
  </si>
  <si>
    <t>The total of any additional costs charged by the publisher e.g. page and colour charges. This does not include transaction fees such as bank charges. Use the 'Notes' field for details.</t>
  </si>
  <si>
    <t>Discounts, memberships &amp; pre-payment agreements</t>
  </si>
  <si>
    <t>Select from drop-down list. Specify whether there was a discount on the APC that was paid to a publisher, including instances where the institution has a pre-payment or membership agreement with the publisher. For TA please select the option - 'TA - No Discount'</t>
  </si>
  <si>
    <t>Transformative Agreement article published under</t>
  </si>
  <si>
    <t>Select the relevant TA that the article was published under from the drop down list.</t>
  </si>
  <si>
    <t>Amount of APC charged to COAF funders (Wellcome, CRUK and the BHF), grant (include VAT if charged)</t>
  </si>
  <si>
    <t>Mandatory only for publications funded by COAF funders (Wellcome, CRUK and the BHF). Please note that the total of these may not equal the APC paid. We recognise that there may be grant shortfalls.</t>
  </si>
  <si>
    <t>Amount of APC charged to RCUK OA fund (include VAT if charged)</t>
  </si>
  <si>
    <t>Mandatory only for publications funded by RCUK.</t>
  </si>
  <si>
    <t>License data</t>
  </si>
  <si>
    <t>Licence</t>
  </si>
  <si>
    <t>Select from drop-down list. Specify the licence the article has been published under.</t>
  </si>
  <si>
    <t>ali:license_ref</t>
  </si>
  <si>
    <t>http://dictionary.casrai.org/APC_Payment/Licence_Type</t>
  </si>
  <si>
    <t>Notes</t>
  </si>
  <si>
    <t>Free text field. This can include notes which clarify things for internal institutional purposes as well as notes to explain any context needed for external viewers.</t>
  </si>
  <si>
    <t>http://dictionary.casrai.org/Internal_OA_Cost_Application/External_Notes</t>
  </si>
  <si>
    <t>Origin of data</t>
  </si>
  <si>
    <t>Select from drop downlist. Specifiy if the data you are entering was collected by the institution or it was provided by Jisc as part of the TA data source.</t>
  </si>
  <si>
    <t>This sheet is to provide examples of how to use institutional data on previous APC spend and publication output to detmine the value that can be used from a charity's block grant towards a Transitional agreement</t>
  </si>
  <si>
    <r>
      <rPr>
        <u/>
        <sz val="11"/>
        <rFont val="Calibri"/>
        <family val="2"/>
        <scheme val="minor"/>
      </rPr>
      <t xml:space="preserve">Please note: </t>
    </r>
    <r>
      <rPr>
        <sz val="11"/>
        <rFont val="Calibri"/>
        <family val="2"/>
        <scheme val="minor"/>
      </rPr>
      <t xml:space="preserve">These examples shows the </t>
    </r>
    <r>
      <rPr>
        <i/>
        <sz val="11"/>
        <rFont val="Calibri"/>
        <family val="2"/>
        <scheme val="minor"/>
      </rPr>
      <t>total</t>
    </r>
    <r>
      <rPr>
        <sz val="11"/>
        <rFont val="Calibri"/>
        <family val="2"/>
        <scheme val="minor"/>
      </rPr>
      <t xml:space="preserve"> contribution the charities would make to support an agreement.  In practice it is anticipated that these costs will be apportioned across the organisations in receipt of our OA block grant funding.  </t>
    </r>
  </si>
  <si>
    <t>Example 1 - Average number of funded articles published over the last three years e.g. Wellcome's contribution to the Springer Nature "Compact deal'</t>
  </si>
  <si>
    <t>Useful links</t>
  </si>
  <si>
    <t>Wellcome and COAF Open access spend including links to the raw data which shows institutional spend</t>
  </si>
  <si>
    <r>
      <t>Formula</t>
    </r>
    <r>
      <rPr>
        <sz val="11"/>
        <rFont val="Calibri"/>
        <family val="2"/>
        <scheme val="minor"/>
      </rPr>
      <t>: Average number of charity-funded articles over the last 3 years * agreed APC rate. Please amend the inflation fee as appropriate.</t>
    </r>
  </si>
  <si>
    <t>Institutional agreement details</t>
  </si>
  <si>
    <t>Numbers</t>
  </si>
  <si>
    <r>
      <rPr>
        <b/>
        <sz val="10"/>
        <rFont val="Arial"/>
        <family val="2"/>
      </rPr>
      <t>2016/2017</t>
    </r>
    <r>
      <rPr>
        <sz val="10"/>
        <rFont val="Arial"/>
        <family val="2"/>
      </rPr>
      <t xml:space="preserve"> - https://wellcome.org/grant-funding/wellcome-and-coaf-open-access-spend-201617</t>
    </r>
  </si>
  <si>
    <t>Total number of eligible articles (2020)</t>
  </si>
  <si>
    <t>APC rate</t>
  </si>
  <si>
    <r>
      <rPr>
        <b/>
        <sz val="10"/>
        <rFont val="Arial"/>
        <family val="2"/>
      </rPr>
      <t>2017/18</t>
    </r>
    <r>
      <rPr>
        <sz val="10"/>
        <rFont val="Arial"/>
        <family val="2"/>
      </rPr>
      <t xml:space="preserve"> - https://wellcome.org/grant-funding/guidance/open-access-guidance/wellcome-and-coaf-open-access-spend-201718</t>
    </r>
  </si>
  <si>
    <t>Total “publish” element of the TA</t>
  </si>
  <si>
    <t>(#1*#2)</t>
  </si>
  <si>
    <t>Total contribution from the charity</t>
  </si>
  <si>
    <t>Notes/calculations</t>
  </si>
  <si>
    <r>
      <rPr>
        <b/>
        <sz val="10"/>
        <rFont val="Arial"/>
        <family val="2"/>
      </rPr>
      <t>2018/19</t>
    </r>
    <r>
      <rPr>
        <sz val="10"/>
        <rFont val="Arial"/>
        <family val="2"/>
      </rPr>
      <t xml:space="preserve"> - https://wellcome.org/grant-funding/wellcome-and-coaf-open-access-spend-201819</t>
    </r>
  </si>
  <si>
    <t>Number of Wellcome-funded  (APCs) articles published in Springer Nature TA-eligible journals (2016-2017)</t>
  </si>
  <si>
    <t>Please see here for data</t>
  </si>
  <si>
    <t xml:space="preserve">Number of Wellcome-funded  (APCs) articles published in Springer Nature TA-eligible journals (2017-2018) </t>
  </si>
  <si>
    <r>
      <rPr>
        <b/>
        <sz val="10"/>
        <rFont val="Arial"/>
        <family val="2"/>
      </rPr>
      <t>UKRI guidance for using block grants for transformative agreements</t>
    </r>
    <r>
      <rPr>
        <sz val="10"/>
        <rFont val="Arial"/>
        <family val="2"/>
      </rPr>
      <t xml:space="preserve"> - https://www.ukri.org/files/updated-guidance-on-the-use-of-the-ukri-open-access-block-grant-for-transformative-agreements/</t>
    </r>
  </si>
  <si>
    <t xml:space="preserve">Number of Wellcome-funded  (APCs) articles published in Springer Nature TA-eligible journals (2018-2019) </t>
  </si>
  <si>
    <t xml:space="preserve">Average number of Wellcome-funded  (APCs) articles published in Springer Nature TA-eligible journals (over the last 3 years) </t>
  </si>
  <si>
    <t xml:space="preserve"> #4+#5+#6/3</t>
  </si>
  <si>
    <t xml:space="preserve">Wellcome’s contribution to Springer Nature TA in Year 1 </t>
  </si>
  <si>
    <t>#7 * #2</t>
  </si>
  <si>
    <t xml:space="preserve">Wellcome’s contribution to Springer Nature TA in Year 2 </t>
  </si>
  <si>
    <t>(#8 + 2% inflation fee)</t>
  </si>
  <si>
    <t xml:space="preserve">Wellcome’s contribution to Springer Nature TA in Year 3 </t>
  </si>
  <si>
    <t>(#9 + 2% inflation fee)</t>
  </si>
  <si>
    <t>Example 2 - Average spend by the funder with the publisher over the last two years e.g. Wellcome and the Microbiology Society Read and Publish pilot</t>
  </si>
  <si>
    <r>
      <t>Formula</t>
    </r>
    <r>
      <rPr>
        <sz val="11"/>
        <rFont val="Calibri"/>
        <family val="2"/>
        <scheme val="minor"/>
      </rPr>
      <t>: Average spend by Wellcome on APC’s with that publisher over the last 2 years</t>
    </r>
  </si>
  <si>
    <t>This example is for when the Agreement between the Publisher and the organisation does NOT include an agreed APC rate.  In this case, Wellcome’s contribution to the TA in year 1 is based on the average spend by Wellcome with that publisher over the last two years. The year 2 contribution will be the same as year 1, plus a percentage increase which is fixed at 2% in the Agreement. Please amend the inflation fee as appropriate.</t>
  </si>
  <si>
    <t>Wellcome spend on APCs with Society in 2017/18</t>
  </si>
  <si>
    <t>Wellcome spend on APCs with Society in 2018/19</t>
  </si>
  <si>
    <t xml:space="preserve">Average APC spend &amp; year 1 contribution towards TA </t>
  </si>
  <si>
    <t xml:space="preserve"> #1+#2+/2</t>
  </si>
  <si>
    <t>Year 2 contribution to TA Year 1 price +2%</t>
  </si>
  <si>
    <t>(#3 + 2% inflation fee)</t>
  </si>
  <si>
    <t>Wellcome total contribution over 2 year deal</t>
  </si>
  <si>
    <t xml:space="preserve"> #3+#4</t>
  </si>
  <si>
    <t>Institution name:</t>
  </si>
  <si>
    <t>Orange fields are required by Charity funders and RCUK, and are required by Jisc unless otherwise stated</t>
  </si>
  <si>
    <t>Green fields are required by RCUK only</t>
  </si>
  <si>
    <t>Yellow fields are required by COAF funders only</t>
  </si>
  <si>
    <t>Contact name and email address:</t>
  </si>
  <si>
    <t>Complete if no DOI or PubMed ID provided</t>
  </si>
  <si>
    <t>E-ISSN</t>
  </si>
  <si>
    <t>Transitional Agreement article published under</t>
  </si>
  <si>
    <t>Amount of APC charged to COAF grant (including VAT if charged) in £</t>
  </si>
  <si>
    <t>Amount of APC charged to RCUK OA fund (including VAT if charged) in £</t>
  </si>
  <si>
    <t>Wiley</t>
  </si>
  <si>
    <t>RCUK</t>
  </si>
  <si>
    <t>NERC</t>
  </si>
  <si>
    <t>British Heart Foundation</t>
  </si>
  <si>
    <t>EUR</t>
  </si>
  <si>
    <t>JiscCollections_RSC</t>
  </si>
  <si>
    <t xml:space="preserve">ACM Open Journals Publish and Read Agreement 2020-2022 </t>
  </si>
  <si>
    <t>CC BY</t>
  </si>
  <si>
    <t>Conference Paper/Proceeding/Abstract</t>
  </si>
  <si>
    <t>Institutional</t>
  </si>
  <si>
    <t>GBP</t>
  </si>
  <si>
    <t>Other</t>
  </si>
  <si>
    <t>American Physiological Society Read, Publish &amp; Join Agreement 2021-22</t>
  </si>
  <si>
    <t>CC BY-NC</t>
  </si>
  <si>
    <t>COAF</t>
  </si>
  <si>
    <t>Wellcome Trust</t>
  </si>
  <si>
    <t>Elsevier_Prepayment</t>
  </si>
  <si>
    <t>Transformative Agreements</t>
  </si>
  <si>
    <t>Book</t>
  </si>
  <si>
    <t>AHRC</t>
  </si>
  <si>
    <t>ACS_AuthorChoice Institutional membership discount</t>
  </si>
  <si>
    <t>CC0</t>
  </si>
  <si>
    <t xml:space="preserve">Institution </t>
  </si>
  <si>
    <t>Book chapter</t>
  </si>
  <si>
    <t>BBSRC</t>
  </si>
  <si>
    <t>ACS_AuthorChoice membership discount</t>
  </si>
  <si>
    <t>Jisc TA Data</t>
  </si>
  <si>
    <t>Book edited</t>
  </si>
  <si>
    <t>EPSRC</t>
  </si>
  <si>
    <t xml:space="preserve">Author_Supporter/Membership Discount </t>
  </si>
  <si>
    <t>CC BY-SA</t>
  </si>
  <si>
    <t xml:space="preserve">Bioscientifica Read and Publish Agreement 2021-2022 </t>
  </si>
  <si>
    <t>Case report</t>
  </si>
  <si>
    <t>ESRC</t>
  </si>
  <si>
    <t>De Gruyter offset</t>
  </si>
  <si>
    <t>Company of Biologists Read and Publish pilot agreement 2020-2021 </t>
  </si>
  <si>
    <t>MRC</t>
  </si>
  <si>
    <t>CC BY-ND</t>
  </si>
  <si>
    <t xml:space="preserve">CSHLP Read and Publish agreement 2021-2022 </t>
  </si>
  <si>
    <t>Consultancy Report</t>
  </si>
  <si>
    <t>Institutional_ membership discount</t>
  </si>
  <si>
    <t>CC BY-NC-SA</t>
  </si>
  <si>
    <t>De Gruyter Read &amp; Publish agreement 2021-23</t>
  </si>
  <si>
    <t>Data paper</t>
  </si>
  <si>
    <t>STFC</t>
  </si>
  <si>
    <t>Institutional_IEEE_Discount</t>
  </si>
  <si>
    <t>CC BY-NC-ND</t>
  </si>
  <si>
    <t xml:space="preserve">EDP Sciences Flexible Maths Journals Agreement 2021-2023 </t>
  </si>
  <si>
    <t>Journal Article/Review</t>
  </si>
  <si>
    <t>NC3Rs</t>
  </si>
  <si>
    <t>Institutional_Prepayment</t>
  </si>
  <si>
    <t>Publisher copyright</t>
  </si>
  <si>
    <t xml:space="preserve">EMS Press Flexible Journals Agreement 2021-2023 </t>
  </si>
  <si>
    <t>Letter</t>
  </si>
  <si>
    <t xml:space="preserve">JiscCollections_IOPP </t>
  </si>
  <si>
    <t>Author copyright</t>
  </si>
  <si>
    <t>European Respiratory Journal Read and Publish pilot agreement 2020-2021 </t>
  </si>
  <si>
    <t>Manual/Guide</t>
  </si>
  <si>
    <t>Arthritis Research UK</t>
  </si>
  <si>
    <t>Unspecified/unclear</t>
  </si>
  <si>
    <t xml:space="preserve">Frontiers Open Access publishing UK framework agreement 2019-2022 </t>
  </si>
  <si>
    <t>Methods and protocols</t>
  </si>
  <si>
    <t>Bloodwise</t>
  </si>
  <si>
    <t>JiscCollections_RSC_Read&amp;Publish</t>
  </si>
  <si>
    <t xml:space="preserve">Future Science Group Read and Publish agreement 2021-2022 </t>
  </si>
  <si>
    <t>Monograph</t>
  </si>
  <si>
    <t>JiscCollections_Taylor &amp; Francis</t>
  </si>
  <si>
    <t>Geological Society Lyell Collection ‘Read &amp; Publish’ one-year Agreement 2021 </t>
  </si>
  <si>
    <t>Policy briefing report</t>
  </si>
  <si>
    <t>Cancer Research UK</t>
  </si>
  <si>
    <t>Sage prepayment</t>
  </si>
  <si>
    <t xml:space="preserve">IOP Publishing Read and Publish agreement 2020-2023 </t>
  </si>
  <si>
    <t>Technical Report</t>
  </si>
  <si>
    <t>Parkinson's UK</t>
  </si>
  <si>
    <t>Springer Compact</t>
  </si>
  <si>
    <t>IWA Publishing Read and Publish pilot agreement 2020-2021 </t>
  </si>
  <si>
    <t>Technical Standard</t>
  </si>
  <si>
    <t>NIH</t>
  </si>
  <si>
    <t>None</t>
  </si>
  <si>
    <t>Karger Journals Read and Publish SMP Agreement 2021-2023</t>
  </si>
  <si>
    <t>Thesis</t>
  </si>
  <si>
    <t>European Union</t>
  </si>
  <si>
    <t>Karger Read and Publish 2020-2022 </t>
  </si>
  <si>
    <t>Working paper</t>
  </si>
  <si>
    <t>TA - No discount</t>
  </si>
  <si>
    <t xml:space="preserve">MDPI IOAP 2020-2022 </t>
  </si>
  <si>
    <t>Microbiology Society Publish and Read pilot agreement 2020-2021 </t>
  </si>
  <si>
    <t xml:space="preserve">PLOS Community Action Publishing 2021-23: PLOS Medicine &amp; PLOS Biology </t>
  </si>
  <si>
    <t xml:space="preserve">PLOS OA Tiered Flat Fee publishing agreement 2021-2023 </t>
  </si>
  <si>
    <t>Portland Press Read and Publish pilot agreement 2020-2021 </t>
  </si>
  <si>
    <t>RCGP Journals: Read and Publish Agreement 2021-2022 </t>
  </si>
  <si>
    <t>Rockefeller University Press Read and Publish agreement  2020-2022 </t>
  </si>
  <si>
    <t xml:space="preserve">Royal Society Journals Read and Publish agreement 2021 </t>
  </si>
  <si>
    <t>Royal Society of Chemistry: Read and Publish Journals Agreement 2020-2021 </t>
  </si>
  <si>
    <t xml:space="preserve">SAGE Journals Read and Publish agreement 2020-22 </t>
  </si>
  <si>
    <t>Springer Compact Agreement 2019-2021 </t>
  </si>
  <si>
    <t>Thieme Journals SMP Read and Publish Agreement 2020 -2021 </t>
  </si>
  <si>
    <t xml:space="preserve">Wiley Read and Publish agreement 2020-2023 </t>
  </si>
  <si>
    <r>
      <t xml:space="preserve">This is </t>
    </r>
    <r>
      <rPr>
        <b/>
        <sz val="10"/>
        <color theme="1" tint="4.9989318521683403E-2"/>
        <rFont val="Arial"/>
        <family val="2"/>
      </rPr>
      <t xml:space="preserve">populated automatically </t>
    </r>
    <r>
      <rPr>
        <sz val="10"/>
        <color theme="1" tint="4.9989318521683403E-2"/>
        <rFont val="Arial"/>
        <family val="2"/>
      </rPr>
      <t>from the 'Discounts, memberships &amp; pre-payment agreements' column on "JISC APC template"</t>
    </r>
  </si>
  <si>
    <r>
      <t>The</t>
    </r>
    <r>
      <rPr>
        <b/>
        <sz val="10"/>
        <color theme="1" tint="4.9989318521683403E-2"/>
        <rFont val="Arial"/>
        <family val="2"/>
      </rPr>
      <t xml:space="preserve"> institution enters</t>
    </r>
    <r>
      <rPr>
        <sz val="10"/>
        <color theme="1" tint="4.9989318521683403E-2"/>
        <rFont val="Arial"/>
        <family val="2"/>
      </rPr>
      <t xml:space="preserve"> the amount spent on the deal from the instituion's block grant.</t>
    </r>
  </si>
  <si>
    <r>
      <t xml:space="preserve">The </t>
    </r>
    <r>
      <rPr>
        <b/>
        <sz val="10"/>
        <color theme="1" tint="4.9989318521683403E-2"/>
        <rFont val="Arial"/>
        <family val="2"/>
      </rPr>
      <t>institution enters</t>
    </r>
    <r>
      <rPr>
        <sz val="10"/>
        <color theme="1" tint="4.9989318521683403E-2"/>
        <rFont val="Arial"/>
        <family val="2"/>
      </rPr>
      <t xml:space="preserve"> the amount of the membership price charged to COAF, if any</t>
    </r>
  </si>
  <si>
    <r>
      <t xml:space="preserve">The </t>
    </r>
    <r>
      <rPr>
        <b/>
        <sz val="10"/>
        <color theme="1" tint="4.9989318521683403E-2"/>
        <rFont val="Arial"/>
        <family val="2"/>
      </rPr>
      <t>institution enters</t>
    </r>
    <r>
      <rPr>
        <sz val="10"/>
        <color theme="1" tint="4.9989318521683403E-2"/>
        <rFont val="Arial"/>
        <family val="2"/>
      </rPr>
      <t xml:space="preserve"> the amount of the membership price charged to RCUK, if any</t>
    </r>
  </si>
  <si>
    <r>
      <t xml:space="preserve">The number of APCs paid under this deal is </t>
    </r>
    <r>
      <rPr>
        <b/>
        <sz val="10"/>
        <color theme="1" tint="4.9989318521683403E-2"/>
        <rFont val="Arial"/>
        <family val="2"/>
      </rPr>
      <t>calculated automatically</t>
    </r>
    <r>
      <rPr>
        <sz val="10"/>
        <color theme="1" tint="4.9989318521683403E-2"/>
        <rFont val="Arial"/>
        <family val="2"/>
      </rPr>
      <t xml:space="preserve"> from the number of times the name of this deal occurs in the "Discounts, memberships &amp; prepayment agreeements" column of the "JISC APC template"</t>
    </r>
  </si>
  <si>
    <r>
      <t xml:space="preserve">The amount spent on these APCs is </t>
    </r>
    <r>
      <rPr>
        <b/>
        <sz val="10"/>
        <color theme="1" tint="4.9989318521683403E-2"/>
        <rFont val="Arial"/>
        <family val="2"/>
      </rPr>
      <t>calculated automatically</t>
    </r>
    <r>
      <rPr>
        <sz val="10"/>
        <color theme="1" tint="4.9989318521683403E-2"/>
        <rFont val="Arial"/>
        <family val="2"/>
      </rPr>
      <t xml:space="preserve"> from the sum of the "APC expenditure (£) including VAT if charged" of the "JISC APC template"</t>
    </r>
  </si>
  <si>
    <r>
      <t xml:space="preserve">The amount spent on these APCs is </t>
    </r>
    <r>
      <rPr>
        <b/>
        <sz val="10"/>
        <color theme="1" tint="4.9989318521683403E-2"/>
        <rFont val="Arial"/>
        <family val="2"/>
      </rPr>
      <t>calculated automatically</t>
    </r>
    <r>
      <rPr>
        <sz val="10"/>
        <color theme="1" tint="4.9989318521683403E-2"/>
        <rFont val="Arial"/>
        <family val="2"/>
      </rPr>
      <t xml:space="preserve"> from the the sum of the "Amount of APC charged to COAF grant (including VAT if charged) in £" column of the "JISC APC template"</t>
    </r>
  </si>
  <si>
    <r>
      <t xml:space="preserve">The amount spent on these APCs is </t>
    </r>
    <r>
      <rPr>
        <b/>
        <sz val="10"/>
        <color theme="1" tint="4.9989318521683403E-2"/>
        <rFont val="Arial"/>
        <family val="2"/>
      </rPr>
      <t>calculated automatically</t>
    </r>
    <r>
      <rPr>
        <sz val="10"/>
        <color theme="1" tint="4.9989318521683403E-2"/>
        <rFont val="Arial"/>
        <family val="2"/>
      </rPr>
      <t xml:space="preserve"> from the "Amount of APC charged to RCUK OA fund (including VAT if charged) in £" column of the "JISC APC template"</t>
    </r>
  </si>
  <si>
    <r>
      <t xml:space="preserve">This is </t>
    </r>
    <r>
      <rPr>
        <b/>
        <sz val="10"/>
        <color theme="1" tint="4.9989318521683403E-2"/>
        <rFont val="Arial"/>
        <family val="2"/>
      </rPr>
      <t>calculated</t>
    </r>
    <r>
      <rPr>
        <sz val="10"/>
        <color theme="1" tint="4.9989318521683403E-2"/>
        <rFont val="Arial"/>
        <family val="2"/>
      </rPr>
      <t xml:space="preserve"> </t>
    </r>
    <r>
      <rPr>
        <b/>
        <sz val="10"/>
        <color theme="1" tint="4.9989318521683403E-2"/>
        <rFont val="Arial"/>
        <family val="2"/>
      </rPr>
      <t>automatically</t>
    </r>
    <r>
      <rPr>
        <sz val="10"/>
        <color theme="1" tint="4.9989318521683403E-2"/>
        <rFont val="Arial"/>
        <family val="2"/>
      </rPr>
      <t xml:space="preserve"> based on columns C &amp; G in this sheet</t>
    </r>
  </si>
  <si>
    <r>
      <t xml:space="preserve">This is </t>
    </r>
    <r>
      <rPr>
        <b/>
        <sz val="10"/>
        <color theme="1" tint="4.9989318521683403E-2"/>
        <rFont val="Arial"/>
        <family val="2"/>
      </rPr>
      <t>calculated automatically</t>
    </r>
    <r>
      <rPr>
        <sz val="10"/>
        <color theme="1" tint="4.9989318521683403E-2"/>
        <rFont val="Arial"/>
        <family val="2"/>
      </rPr>
      <t xml:space="preserve"> based on columns D &amp; H in this sheet</t>
    </r>
  </si>
  <si>
    <r>
      <t xml:space="preserve">The total APC expenditure spent under this deal is </t>
    </r>
    <r>
      <rPr>
        <b/>
        <sz val="10"/>
        <color theme="1" tint="4.9989318521683403E-2"/>
        <rFont val="Arial"/>
        <family val="2"/>
      </rPr>
      <t xml:space="preserve">calculated automatically </t>
    </r>
    <r>
      <rPr>
        <sz val="10"/>
        <color theme="1" tint="4.9989318521683403E-2"/>
        <rFont val="Arial"/>
        <family val="2"/>
      </rPr>
      <t>based on columns B &amp; F in this sheet</t>
    </r>
  </si>
  <si>
    <t>Membership price including VAT (£)</t>
  </si>
  <si>
    <t>Membership price  charged to Wellcome including VAT (£)</t>
  </si>
  <si>
    <t>Membership price charged to RCUK including VAT (£)</t>
  </si>
  <si>
    <t>Number of APCs</t>
  </si>
  <si>
    <t>APC expenditure including VAT (£)</t>
  </si>
  <si>
    <t>Total amount of APC charged to COAF grant including VAT (£)</t>
  </si>
  <si>
    <t>Total amount of APC charged to RCUK OA fund including VAT (£)</t>
  </si>
  <si>
    <t>Total cost to COAF including VAT (£)</t>
  </si>
  <si>
    <t>Total cost to RCUK including VAT (£)</t>
  </si>
  <si>
    <t>Total expenditure including VAT (£)</t>
  </si>
  <si>
    <r>
      <t xml:space="preserve">This column should contain all the current Transitional Agreements Jisc has with publishers. The current list of TA's can be found here - </t>
    </r>
    <r>
      <rPr>
        <b/>
        <u/>
        <sz val="8"/>
        <color theme="8"/>
        <rFont val="Arial"/>
        <family val="2"/>
      </rPr>
      <t>https://www.jisc.ac.uk/content/open-access/our-role#collections</t>
    </r>
  </si>
  <si>
    <r>
      <t>The</t>
    </r>
    <r>
      <rPr>
        <b/>
        <sz val="10"/>
        <color theme="1" tint="4.9989318521683403E-2"/>
        <rFont val="Arial"/>
        <family val="2"/>
      </rPr>
      <t xml:space="preserve"> institution enters</t>
    </r>
    <r>
      <rPr>
        <sz val="10"/>
        <color theme="1" tint="4.9989318521683403E-2"/>
        <rFont val="Arial"/>
        <family val="2"/>
      </rPr>
      <t xml:space="preserve"> the total amount spent on the transitional agreement.</t>
    </r>
  </si>
  <si>
    <r>
      <t xml:space="preserve">The </t>
    </r>
    <r>
      <rPr>
        <b/>
        <sz val="10"/>
        <color theme="1" tint="4.9989318521683403E-2"/>
        <rFont val="Arial"/>
        <family val="2"/>
      </rPr>
      <t>institution enters</t>
    </r>
    <r>
      <rPr>
        <sz val="10"/>
        <color theme="1" tint="4.9989318521683403E-2"/>
        <rFont val="Arial"/>
        <family val="2"/>
      </rPr>
      <t xml:space="preserve"> the amount from the COAF block grant spent towards the total fee</t>
    </r>
  </si>
  <si>
    <r>
      <t xml:space="preserve">The </t>
    </r>
    <r>
      <rPr>
        <b/>
        <sz val="10"/>
        <color theme="1" tint="4.9989318521683403E-2"/>
        <rFont val="Arial"/>
        <family val="2"/>
      </rPr>
      <t>institution enters</t>
    </r>
    <r>
      <rPr>
        <sz val="10"/>
        <color theme="1" tint="4.9989318521683403E-2"/>
        <rFont val="Arial"/>
        <family val="2"/>
      </rPr>
      <t xml:space="preserve"> the amount from the UKRI block grant spent towards the total fee</t>
    </r>
  </si>
  <si>
    <t>Institution total publish fee (£)</t>
  </si>
  <si>
    <t>WT Block grant contribution</t>
  </si>
  <si>
    <t>UKRI Block grant contribution</t>
  </si>
  <si>
    <t>Number of Articles published under TA</t>
  </si>
  <si>
    <t>PLOS Community Action Publishing 2021-23:</t>
  </si>
  <si>
    <t>PLOS Medicine &amp; PLOS Biology</t>
  </si>
  <si>
    <r>
      <t xml:space="preserve">Summary information on compliance with RCUK OA policy </t>
    </r>
    <r>
      <rPr>
        <b/>
        <sz val="14"/>
        <color theme="4"/>
        <rFont val="Calibri"/>
        <family val="2"/>
        <scheme val="minor"/>
      </rPr>
      <t>1 April 2020-31 March 2021</t>
    </r>
    <r>
      <rPr>
        <b/>
        <sz val="14"/>
        <rFont val="Calibri"/>
        <family val="2"/>
        <scheme val="minor"/>
      </rPr>
      <t xml:space="preserve"> (to be completed by all ROs)</t>
    </r>
  </si>
  <si>
    <t>A</t>
  </si>
  <si>
    <t>Compliance based on actual publications data</t>
  </si>
  <si>
    <t>Number</t>
  </si>
  <si>
    <t>Total publications arising from research council funding</t>
  </si>
  <si>
    <t>Number of gold compliant publications</t>
  </si>
  <si>
    <t>Number of green compliant publications</t>
  </si>
  <si>
    <t>Overall compliance</t>
  </si>
  <si>
    <t>B</t>
  </si>
  <si>
    <t>Compliance based on estimates of publication numbers</t>
  </si>
  <si>
    <t>Percent</t>
  </si>
  <si>
    <t>Proportion of compliance delivered through the gold route</t>
  </si>
  <si>
    <t>Proportion of compliance delivered through the green route</t>
  </si>
  <si>
    <t xml:space="preserve">Estimate of overall compliance </t>
  </si>
  <si>
    <t>C</t>
  </si>
  <si>
    <t>Compliance summary - no data</t>
  </si>
  <si>
    <t>Provide short statement on how implementation of UKRI OA policy is progressing.</t>
  </si>
  <si>
    <t>Summary information on open access spend</t>
  </si>
  <si>
    <t>D</t>
  </si>
  <si>
    <t>OA block grant summary information, if applicable</t>
  </si>
  <si>
    <t>Total OA grant Awarded</t>
  </si>
  <si>
    <t>Total OA grant spend</t>
  </si>
  <si>
    <t>Difference</t>
  </si>
  <si>
    <r>
      <rPr>
        <b/>
        <sz val="11"/>
        <rFont val="Calibri"/>
        <family val="2"/>
        <scheme val="minor"/>
      </rPr>
      <t xml:space="preserve">Actual </t>
    </r>
    <r>
      <rPr>
        <sz val="11"/>
        <rFont val="Calibri"/>
        <family val="2"/>
        <scheme val="minor"/>
      </rPr>
      <t>Year 8 spend (April 2020 - March 2021)</t>
    </r>
  </si>
  <si>
    <r>
      <rPr>
        <b/>
        <sz val="11"/>
        <rFont val="Calibri"/>
        <family val="2"/>
        <scheme val="minor"/>
      </rPr>
      <t xml:space="preserve">Actual </t>
    </r>
    <r>
      <rPr>
        <sz val="11"/>
        <rFont val="Calibri"/>
        <family val="2"/>
        <scheme val="minor"/>
      </rPr>
      <t xml:space="preserve">Year 9 Award (April 2021 - March 2022) </t>
    </r>
  </si>
  <si>
    <r>
      <rPr>
        <b/>
        <sz val="11"/>
        <color rgb="FFFF0000"/>
        <rFont val="Calibri"/>
        <family val="2"/>
        <scheme val="minor"/>
      </rPr>
      <t>Estimate</t>
    </r>
    <r>
      <rPr>
        <b/>
        <sz val="11"/>
        <rFont val="Calibri"/>
        <family val="2"/>
        <scheme val="minor"/>
      </rPr>
      <t xml:space="preserve"> Spend, Year 9 </t>
    </r>
  </si>
  <si>
    <t>E</t>
  </si>
  <si>
    <r>
      <t>OA block grant summary of non-publisher spend (</t>
    </r>
    <r>
      <rPr>
        <b/>
        <sz val="11"/>
        <color theme="4"/>
        <rFont val="Calibri"/>
        <family val="2"/>
        <scheme val="minor"/>
      </rPr>
      <t>1 April 2020 to 31 March 2021</t>
    </r>
    <r>
      <rPr>
        <b/>
        <sz val="11"/>
        <rFont val="Calibri"/>
        <family val="2"/>
        <scheme val="minor"/>
      </rPr>
      <t>)</t>
    </r>
  </si>
  <si>
    <t>E   Comments</t>
  </si>
  <si>
    <t>Total of non-publisher spend</t>
  </si>
  <si>
    <t>OA operations/APC processing</t>
  </si>
  <si>
    <t>Amount</t>
  </si>
  <si>
    <t>Staff costs</t>
  </si>
  <si>
    <t>Non-staff costs</t>
  </si>
  <si>
    <t>Total OA operations/APC processing</t>
  </si>
  <si>
    <t>Sum of 'Other - details' below</t>
  </si>
  <si>
    <t xml:space="preserve">Other OA costs     </t>
  </si>
  <si>
    <t>Other - details-1</t>
  </si>
  <si>
    <t>Other - details-2</t>
  </si>
  <si>
    <t>Other - details-3</t>
  </si>
  <si>
    <t>Other - details-4</t>
  </si>
  <si>
    <t>Other - details-5</t>
  </si>
  <si>
    <t>Other - details-6</t>
  </si>
  <si>
    <t>Other - details-7</t>
  </si>
  <si>
    <t>TA - Not relevant</t>
  </si>
  <si>
    <t>Included in TA Data</t>
  </si>
  <si>
    <t>Yes</t>
  </si>
  <si>
    <t>No</t>
  </si>
  <si>
    <t>Not relevant TA</t>
  </si>
  <si>
    <t>All items listed as Journal Article/Review</t>
  </si>
  <si>
    <t xml:space="preserve">Provided from Crossref Funder 1 </t>
  </si>
  <si>
    <t>Provided from Crossref Funder 2</t>
  </si>
  <si>
    <t>Provided from Crossref Funder 3</t>
  </si>
  <si>
    <t>Field</t>
  </si>
  <si>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openaccess@funding.ukri.org </t>
  </si>
  <si>
    <t>2020-04-27</t>
  </si>
  <si>
    <t>10.1177/2066220320927353</t>
  </si>
  <si>
    <t>SAGE Publications</t>
  </si>
  <si>
    <t>European Journal of Probation</t>
  </si>
  <si>
    <t>2066-2203</t>
  </si>
  <si>
    <t>Journal Article</t>
  </si>
  <si>
    <t>The Struggle is Real: Theorising Community Justice Restructuring Agonistically</t>
  </si>
  <si>
    <t>2021-05-20</t>
  </si>
  <si>
    <t>Publisher OA Subscription Agreement</t>
  </si>
  <si>
    <t>Edinburgh Napier Funded</t>
  </si>
  <si>
    <t>2020-05-01</t>
  </si>
  <si>
    <t>SAGE SHEDL</t>
  </si>
  <si>
    <t>2020-05-21</t>
  </si>
  <si>
    <t>10.1111/cfs.12774</t>
  </si>
  <si>
    <t>Child and Family Social Work</t>
  </si>
  <si>
    <t>1365-2206</t>
  </si>
  <si>
    <t>‘The lion's den’: Social workers' understandings of risk to infants</t>
  </si>
  <si>
    <t>none</t>
  </si>
  <si>
    <t>Economic and Social Research Council</t>
  </si>
  <si>
    <t>2020-06-08</t>
  </si>
  <si>
    <t>JiscCollections_Wiley</t>
  </si>
  <si>
    <t>Covered by Wiley open access agreement. No additional cost.</t>
  </si>
  <si>
    <t>2020-05-08</t>
  </si>
  <si>
    <t>10.1007/s10570-020-03223-5</t>
  </si>
  <si>
    <t>Springer</t>
  </si>
  <si>
    <t>Cellulose</t>
  </si>
  <si>
    <t>1572-882X</t>
  </si>
  <si>
    <t>High aspect ratio cellulose nanofibrils from macroalgae Laminaria hyperborea cellulose extract via a zero-waste low energy process</t>
  </si>
  <si>
    <t>Zero Waste Scotland</t>
  </si>
  <si>
    <t>2020-06-09</t>
  </si>
  <si>
    <t>Covered by Springer Compact open access agreement. No additional cost.</t>
  </si>
  <si>
    <t>2020-06-06</t>
  </si>
  <si>
    <t>10.1111/jpm.12664</t>
  </si>
  <si>
    <t>Journal of Psychiatric and Mental Health Nursing</t>
  </si>
  <si>
    <t>1365-2850</t>
  </si>
  <si>
    <t>Co-creation of five key research priorities across Law Enforcement and Public Health: A methodological example</t>
  </si>
  <si>
    <t>SIPR Scottish Institute for Policing Research</t>
  </si>
  <si>
    <t>SIPR Small Grant Competition, 2017</t>
  </si>
  <si>
    <t>10.1007/s40279-020-01282-z</t>
  </si>
  <si>
    <t>Sports Medicine</t>
  </si>
  <si>
    <t>1179-2035</t>
  </si>
  <si>
    <t>Exercise-Based Strategies to Prevent Muscle Injury in Elite Footballers: A Systematic Review and Best Evidence Synthesis</t>
  </si>
  <si>
    <t>2020-06-26</t>
  </si>
  <si>
    <t>10.1007/s11196-020-09747-0</t>
  </si>
  <si>
    <t>International Journal for the Semiotics of Law</t>
  </si>
  <si>
    <t>1572-8722</t>
  </si>
  <si>
    <t>Restorative Justice Policy in Context: A Legal-Archaeological Analysis</t>
  </si>
  <si>
    <t>2020-06-29</t>
  </si>
  <si>
    <t>2020-07-07</t>
  </si>
  <si>
    <t>10.1111/dme.14365</t>
  </si>
  <si>
    <t>Diabetic Medicine</t>
  </si>
  <si>
    <t>1464-5491</t>
  </si>
  <si>
    <t>Characteristics of diabetes medication‐taking in people with mild to moderate intellectual disability compared to those without: a mixed‐methods study</t>
  </si>
  <si>
    <t>2020-07-13</t>
  </si>
  <si>
    <t>2020-07-10</t>
  </si>
  <si>
    <t>10.1007/s00607-020-00835-4</t>
  </si>
  <si>
    <t>Computing</t>
  </si>
  <si>
    <t>1436-5057</t>
  </si>
  <si>
    <t>Lightweight edge authentication for software defined networks</t>
  </si>
  <si>
    <t>2020-07-17</t>
  </si>
  <si>
    <t>2021-02-08</t>
  </si>
  <si>
    <t>10.1002/ece3.7512</t>
  </si>
  <si>
    <t>Ecology and Evolution</t>
  </si>
  <si>
    <t>2045-7758</t>
  </si>
  <si>
    <t>The diel activity pattern of mountain hare (Lepus timidus) on managed heather moorland in Scotland</t>
  </si>
  <si>
    <t>2020-07-30</t>
  </si>
  <si>
    <t>10.1111/hojo.12394</t>
  </si>
  <si>
    <t>Howard Journal of Crime and Justice</t>
  </si>
  <si>
    <t>1468-2311</t>
  </si>
  <si>
    <t>Becoming a Prison Officer: An Analysis of the Early Development of Prison Officer Cultures</t>
  </si>
  <si>
    <t>2020-09-13</t>
  </si>
  <si>
    <t>Made open access under the Wiley OA agreement.</t>
  </si>
  <si>
    <t>2020-08-30</t>
  </si>
  <si>
    <t>10.1111/jar.12805</t>
  </si>
  <si>
    <t>Journal of Applied Research in Intellectual Disabilities</t>
  </si>
  <si>
    <t>1468-3148</t>
  </si>
  <si>
    <t>Risk factors for falls among adults with intellectual disabilities: A narrative review</t>
  </si>
  <si>
    <t>2020-09-18</t>
  </si>
  <si>
    <t>2020-09-11</t>
  </si>
  <si>
    <t>10.1002/jts.22592</t>
  </si>
  <si>
    <t>Journal of Traumatic Stress</t>
  </si>
  <si>
    <t>1573-6598</t>
  </si>
  <si>
    <t>Is Posttraumatic Stress Disorder Meaningful in the Context of the COVID-19 Pandemic? A Response to Van Overmeire's Commentary on Karatzias et al. (2020)</t>
  </si>
  <si>
    <t>2020-09-24</t>
  </si>
  <si>
    <t>Made open access under the Wiley open access agreement - no further payment required.</t>
  </si>
  <si>
    <t>2020-08-06</t>
  </si>
  <si>
    <t>10.1111/jpm.12695</t>
  </si>
  <si>
    <t>Mental health advance statements: crossing the divide from clinical to law enforcement settings</t>
  </si>
  <si>
    <t>2020-10-06</t>
  </si>
  <si>
    <t>2020-09-21</t>
  </si>
  <si>
    <t>10.1177/0964663920965669</t>
  </si>
  <si>
    <t>Social and Legal Studies</t>
  </si>
  <si>
    <t>1461-7390</t>
  </si>
  <si>
    <t>Restorative Justice, Crime Victims and Penal Welfarism. Mapping and Contextualising Restorative Justice Policy in Scotland</t>
  </si>
  <si>
    <t>2020-10-11</t>
  </si>
  <si>
    <t>Covered by the SAGE SHEDL open access agreement.</t>
  </si>
  <si>
    <t>2020-07-19</t>
  </si>
  <si>
    <t>10.1177/0950017020952630</t>
  </si>
  <si>
    <t>Work, Employment and Society</t>
  </si>
  <si>
    <t>1469-8722</t>
  </si>
  <si>
    <t>Don’t Work for Free: Online discursive resistance to precarity in commercial photography</t>
  </si>
  <si>
    <t>2020-11-01</t>
  </si>
  <si>
    <t>10.1007/s10610-020-09470-3</t>
  </si>
  <si>
    <t>European Journal on Criminal Policy and Research</t>
  </si>
  <si>
    <t>1572-9869</t>
  </si>
  <si>
    <t>The local provision of restorative justice in Scotland: an exploratory empirical study</t>
  </si>
  <si>
    <t>Carnegie Trust for the Universities of Scotland</t>
  </si>
  <si>
    <t>RIG007869</t>
  </si>
  <si>
    <t>2020-11-05</t>
  </si>
  <si>
    <t>Covered by the Springer Compact open access agreement. No additional cost.</t>
  </si>
  <si>
    <t>2020-12-07</t>
  </si>
  <si>
    <t>10.1007/s00170-020-06464-7</t>
  </si>
  <si>
    <t>International Journal of Advanced Manufacturing Technology</t>
  </si>
  <si>
    <t>1433-3015</t>
  </si>
  <si>
    <t>Performance of a new hybrid cutting-abrasive tool for the machining of fibre reinforced polymer composites</t>
  </si>
  <si>
    <t>Northumbria University</t>
  </si>
  <si>
    <t>2020-12-15</t>
  </si>
  <si>
    <t>2020-12-31</t>
  </si>
  <si>
    <t>10.1177/1542305021992039</t>
  </si>
  <si>
    <t>Journal of Pastoral Care &amp; Counseling</t>
  </si>
  <si>
    <t>1542-3050</t>
  </si>
  <si>
    <t>What did Chaplains do During the Covid Pandemic? An international survey</t>
  </si>
  <si>
    <t>KU LEUVEN KATHOLIEKE UNIVERSITEIT LEUVEN</t>
  </si>
  <si>
    <t>KU Leuven Austyn Snowden</t>
  </si>
  <si>
    <t>2021-01-10</t>
  </si>
  <si>
    <t>10.1007/s11186-021-09429-1</t>
  </si>
  <si>
    <t>Theory and Society</t>
  </si>
  <si>
    <t>1573-7853</t>
  </si>
  <si>
    <t>Techno-sovereignism: the political rationality of contemporary Italian populism</t>
  </si>
  <si>
    <t>2021-02-01</t>
  </si>
  <si>
    <t>2021-01-08</t>
  </si>
  <si>
    <t>10.1177/0165551521992756</t>
  </si>
  <si>
    <t>Journal of Information Science</t>
  </si>
  <si>
    <t>1741-6485</t>
  </si>
  <si>
    <t>Delphi Study of Risk to Individuals who Disclose Personal Information Online</t>
  </si>
  <si>
    <t>Royal Academy of Engineering</t>
  </si>
  <si>
    <t>ICRF1718\1\54</t>
  </si>
  <si>
    <t>2021-02-12</t>
  </si>
  <si>
    <t>2021-01-20</t>
  </si>
  <si>
    <t>10.1007/s10775-021-09462-7</t>
  </si>
  <si>
    <t>International Journal for Educational and Vocational Guidance</t>
  </si>
  <si>
    <t>1573-1782</t>
  </si>
  <si>
    <t>An introduction to the special section on the Capability Approach to career guidance</t>
  </si>
  <si>
    <t>2021-02-15</t>
  </si>
  <si>
    <t>2021-02-10</t>
  </si>
  <si>
    <t>10.1007/s43615-021-00013-4</t>
  </si>
  <si>
    <t>Circular Economy and Sustainability</t>
  </si>
  <si>
    <t>2730-5988</t>
  </si>
  <si>
    <t>A circular economy: where will it take us?</t>
  </si>
  <si>
    <t>2021-02-26</t>
  </si>
  <si>
    <t>2021-02-19</t>
  </si>
  <si>
    <t>10.1007/s11276-021-02580-8</t>
  </si>
  <si>
    <t>Wireless Networks</t>
  </si>
  <si>
    <t>1572-8196</t>
  </si>
  <si>
    <t>A Mobility Aware Duty Cycling and Preambling Solution for Wireless Sensor Network with Mobile Sink Node</t>
  </si>
  <si>
    <t>2021-03-11</t>
  </si>
  <si>
    <t>2020-11-13</t>
  </si>
  <si>
    <t>Cognizant Communication Corporation</t>
  </si>
  <si>
    <t>Event Management</t>
  </si>
  <si>
    <t>1943-4308</t>
  </si>
  <si>
    <t>The ‘Senses Framework’: A relationship-centred approach to co-producing dementia events in order to allow people to live well after a dementia diagnosis</t>
  </si>
  <si>
    <t>Intfund 19/20</t>
  </si>
  <si>
    <t>2021-03-19</t>
  </si>
  <si>
    <t>USD</t>
  </si>
  <si>
    <t>10.3390/sym13030519</t>
  </si>
  <si>
    <t>MDPI</t>
  </si>
  <si>
    <t>Symmetry</t>
  </si>
  <si>
    <t>2073-8994</t>
  </si>
  <si>
    <t>Implementation and Evaluation of Physical, Hybrid and Virtual Testbeds for Cybersecurity Analysis of Industrial Control Systems</t>
  </si>
  <si>
    <t>APC being paid jointly by SOC and SEBE (50%-50%). With a 50% discount, so it is £696.34 after discount, SOC is paying 348.17GBP from N4200</t>
  </si>
  <si>
    <t>2021-03-15</t>
  </si>
  <si>
    <t>10.1111/jiec.13139</t>
  </si>
  <si>
    <t>Journal of Industrial Ecology</t>
  </si>
  <si>
    <t>1530-9290</t>
  </si>
  <si>
    <t>Whole-life embodied carbon in multi-storey buildings: steel, concrete and timber structures</t>
  </si>
  <si>
    <t>EPSRC Engineering and Physical Sciences Research Council</t>
  </si>
  <si>
    <t>EP/R01468X/1</t>
  </si>
  <si>
    <t>2021-03-23</t>
  </si>
  <si>
    <t>2021-03-13</t>
  </si>
  <si>
    <t>10.1007/s00158-021-02905-3</t>
  </si>
  <si>
    <t>Structural and Multidisciplinary Optimization</t>
  </si>
  <si>
    <t>1615-1488</t>
  </si>
  <si>
    <t>Topology optimization of Multi-material structures with Elastoplastic Strain Hardening model</t>
  </si>
  <si>
    <t xml:space="preserve"> IF\192023</t>
  </si>
  <si>
    <t>British Council</t>
  </si>
  <si>
    <t>n/a</t>
  </si>
  <si>
    <t>National Natural Science Foundation of China</t>
  </si>
  <si>
    <t>2021-03-30</t>
  </si>
  <si>
    <t>2021-04-07</t>
  </si>
  <si>
    <t>Nature Publishing Group</t>
  </si>
  <si>
    <t>npj Urban Sustainability</t>
  </si>
  <si>
    <t>2661-8001</t>
  </si>
  <si>
    <t>Analysing the life cycle greenhouse (GHG) emissions of cities: decoupling density from tallness</t>
  </si>
  <si>
    <t>Paid from Grant</t>
  </si>
  <si>
    <t>IAPP18-19\215</t>
  </si>
  <si>
    <t>N5088</t>
  </si>
  <si>
    <t>APC paid with funding from the Royal Academy of Engineering (Grant No. IAPP18-19\215)</t>
  </si>
  <si>
    <t>2021-04-01</t>
  </si>
  <si>
    <t>10.1113/EP089480</t>
  </si>
  <si>
    <t>Experimental Physiology</t>
  </si>
  <si>
    <t>1469-445X</t>
  </si>
  <si>
    <t>Exercise acutely increases vitamin D receptor (VDR) expression in T-lymphocytes in vitamin D deficient men, independent of age</t>
  </si>
  <si>
    <t>2021-04-08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</si>
</sst>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Red]\-&quot;£&quot;#,##0"/>
    <numFmt numFmtId="42" formatCode="_-&quot;£&quot;* #,##0_-;\-&quot;£&quot;* #,##0_-;_-&quot;£&quot;* &quot;-&quot;_-;_-@_-"/>
    <numFmt numFmtId="164" formatCode="#,##0_ ;\-#,##0\ "/>
    <numFmt numFmtId="165" formatCode="[$€-2]\ #,##0;[Red]\-[$€-2]\ #,##0"/>
    <numFmt numFmtId="166" formatCode="\£###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sz val="9"/>
      <color indexed="81"/>
      <name val="Tahoma"/>
      <family val="2"/>
    </font>
    <font>
      <b/>
      <sz val="9"/>
      <color indexed="81"/>
      <name val="Tahoma"/>
      <family val="2"/>
    </font>
    <font>
      <sz val="10"/>
      <color theme="1" tint="4.9989318521683403E-2"/>
      <name val="Arial"/>
      <family val="2"/>
    </font>
    <font>
      <b/>
      <sz val="10"/>
      <color theme="1" tint="4.9989318521683403E-2"/>
      <name val="Arial"/>
      <family val="2"/>
    </font>
    <font>
      <sz val="7"/>
      <color theme="1" tint="4.9989318521683403E-2"/>
      <name val="Arial"/>
      <family val="2"/>
    </font>
    <font>
      <sz val="10"/>
      <color rgb="FFFF0000"/>
      <name val="Arial"/>
      <family val="2"/>
    </font>
    <font>
      <b/>
      <u/>
      <sz val="8"/>
      <color theme="8"/>
      <name val="Arial"/>
      <family val="2"/>
    </font>
    <font>
      <sz val="11"/>
      <name val="Arial"/>
      <family val="2"/>
    </font>
    <font>
      <sz val="10"/>
      <name val="Calibri"/>
      <family val="2"/>
      <scheme val="minor"/>
    </font>
    <font>
      <u/>
      <sz val="11"/>
      <color theme="10"/>
      <name val="Calibri"/>
      <family val="2"/>
      <scheme val="minor"/>
    </font>
    <font>
      <b/>
      <u/>
      <sz val="11"/>
      <name val="Calibri"/>
      <family val="2"/>
      <scheme val="minor"/>
    </font>
    <font>
      <b/>
      <sz val="10"/>
      <name val="Calibri"/>
      <family val="2"/>
      <scheme val="minor"/>
    </font>
    <font>
      <sz val="12"/>
      <name val="Calibri"/>
      <family val="2"/>
      <scheme val="minor"/>
    </font>
    <font>
      <i/>
      <sz val="11"/>
      <name val="Calibri"/>
      <family val="2"/>
      <scheme val="minor"/>
    </font>
    <font>
      <u/>
      <sz val="11"/>
      <name val="Calibri"/>
      <family val="2"/>
      <scheme val="minor"/>
    </font>
    <font>
      <b/>
      <u/>
      <sz val="10"/>
      <name val="Arial"/>
      <family val="2"/>
    </font>
    <font>
      <sz val="8"/>
      <name val="Arial"/>
      <family val="2"/>
    </font>
    <font>
      <b/>
      <sz val="11"/>
      <color rgb="FFFF0000"/>
      <name val="Calibri"/>
      <family val="2"/>
      <scheme val="minor"/>
    </font>
    <font>
      <sz val="10"/>
      <color rgb="FF000000"/>
      <name val="Arial"/>
      <charset val="1"/>
    </font>
  </fonts>
  <fills count="18">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5"/>
        <bgColor rgb="FFD9D9D9"/>
      </patternFill>
    </fill>
    <fill>
      <patternFill patternType="solid">
        <fgColor theme="5"/>
        <bgColor indexed="64"/>
      </patternFill>
    </fill>
    <fill>
      <patternFill patternType="solid">
        <fgColor theme="7" tint="0.79998168889431442"/>
        <bgColor indexed="64"/>
      </patternFill>
    </fill>
    <fill>
      <patternFill patternType="solid">
        <fgColor theme="5" tint="-0.249977111117893"/>
        <bgColor rgb="FFD9D9D9"/>
      </patternFill>
    </fill>
    <fill>
      <patternFill patternType="solid">
        <fgColor theme="5" tint="-0.249977111117893"/>
        <bgColor indexed="64"/>
      </patternFill>
    </fill>
    <fill>
      <patternFill patternType="solid">
        <fgColor theme="9" tint="0.39997558519241921"/>
        <bgColor indexed="64"/>
      </patternFill>
    </fill>
    <fill>
      <patternFill patternType="solid">
        <fgColor theme="7" tint="0.59999389629810485"/>
        <bgColor indexed="64"/>
      </patternFill>
    </fill>
  </fills>
  <borders count="29">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top style="medium">
        <color indexed="64"/>
      </top>
      <bottom/>
      <diagonal/>
    </border>
    <border>
      <left/>
      <right style="thin">
        <color theme="0" tint="-0.14996795556505021"/>
      </right>
      <top style="medium">
        <color indexed="64"/>
      </top>
      <bottom/>
      <diagonal/>
    </border>
  </borders>
  <cellStyleXfs count="20">
    <xf numFmtId="0" fontId="0" fillId="0" borderId="0"/>
    <xf numFmtId="0" fontId="10" fillId="2" borderId="1"/>
    <xf numFmtId="0" fontId="9" fillId="2" borderId="1"/>
    <xf numFmtId="0" fontId="14" fillId="0" borderId="0" applyNumberFormat="0" applyFill="0" applyBorder="0" applyAlignment="0" applyProtection="0"/>
    <xf numFmtId="0" fontId="8" fillId="2" borderId="1"/>
    <xf numFmtId="0" fontId="11" fillId="2" borderId="1"/>
    <xf numFmtId="0" fontId="7" fillId="2" borderId="1"/>
    <xf numFmtId="0" fontId="6" fillId="2" borderId="1"/>
    <xf numFmtId="0" fontId="5" fillId="2" borderId="1"/>
    <xf numFmtId="0" fontId="4" fillId="2" borderId="1"/>
    <xf numFmtId="0" fontId="4" fillId="2" borderId="1"/>
    <xf numFmtId="0" fontId="14" fillId="2" borderId="1" applyNumberFormat="0" applyFill="0" applyBorder="0" applyAlignment="0" applyProtection="0"/>
    <xf numFmtId="0" fontId="4" fillId="2" borderId="1"/>
    <xf numFmtId="0" fontId="4" fillId="2" borderId="1"/>
    <xf numFmtId="0" fontId="4" fillId="2" borderId="1"/>
    <xf numFmtId="0" fontId="4" fillId="2" borderId="1"/>
    <xf numFmtId="0" fontId="23" fillId="2" borderId="1"/>
    <xf numFmtId="0" fontId="3" fillId="2" borderId="1"/>
    <xf numFmtId="0" fontId="2" fillId="2" borderId="1"/>
    <xf numFmtId="0" fontId="1" fillId="2" borderId="1"/>
  </cellStyleXfs>
  <cellXfs count="288">
    <xf numFmtId="0" fontId="0" fillId="0" borderId="0" xfId="0"/>
    <xf numFmtId="0" fontId="15" fillId="2" borderId="1" xfId="1" applyFont="1"/>
    <xf numFmtId="0" fontId="15" fillId="2" borderId="1" xfId="1" applyFont="1" applyAlignment="1">
      <alignment wrapText="1"/>
    </xf>
    <xf numFmtId="0" fontId="0" fillId="0" borderId="1" xfId="0" applyBorder="1"/>
    <xf numFmtId="0" fontId="14" fillId="0" borderId="4" xfId="3" applyBorder="1" applyAlignment="1"/>
    <xf numFmtId="0" fontId="11" fillId="2" borderId="1" xfId="5"/>
    <xf numFmtId="0" fontId="15" fillId="2" borderId="1" xfId="9" applyFont="1" applyAlignment="1">
      <alignment wrapText="1"/>
    </xf>
    <xf numFmtId="0" fontId="15" fillId="4" borderId="5" xfId="9" applyFont="1" applyFill="1" applyBorder="1"/>
    <xf numFmtId="0" fontId="12" fillId="2" borderId="5" xfId="9" applyFont="1" applyBorder="1" applyAlignment="1">
      <alignment vertical="top"/>
    </xf>
    <xf numFmtId="0" fontId="12" fillId="4" borderId="8" xfId="9" applyFont="1" applyFill="1" applyBorder="1"/>
    <xf numFmtId="0" fontId="13" fillId="4" borderId="1" xfId="9" applyFont="1" applyFill="1" applyBorder="1"/>
    <xf numFmtId="0" fontId="15" fillId="2" borderId="1" xfId="9" applyFont="1" applyBorder="1"/>
    <xf numFmtId="0" fontId="11" fillId="2" borderId="1" xfId="5" applyFont="1"/>
    <xf numFmtId="0" fontId="15" fillId="2" borderId="1" xfId="5" applyFont="1"/>
    <xf numFmtId="0" fontId="11" fillId="2" borderId="1" xfId="5" applyBorder="1"/>
    <xf numFmtId="0" fontId="11" fillId="2" borderId="1" xfId="5" applyFont="1" applyBorder="1" applyAlignment="1">
      <alignment vertical="center" wrapText="1"/>
    </xf>
    <xf numFmtId="0" fontId="11" fillId="2" borderId="1" xfId="5" applyFont="1" applyAlignment="1">
      <alignment vertical="center" wrapText="1"/>
    </xf>
    <xf numFmtId="0" fontId="12" fillId="2" borderId="1" xfId="5" applyFont="1" applyBorder="1" applyAlignment="1">
      <alignment vertical="center" wrapText="1"/>
    </xf>
    <xf numFmtId="0" fontId="11" fillId="2" borderId="1" xfId="5" applyFont="1" applyBorder="1"/>
    <xf numFmtId="0" fontId="11" fillId="2" borderId="1" xfId="5" applyFill="1"/>
    <xf numFmtId="0" fontId="11" fillId="2" borderId="14" xfId="5" applyFont="1" applyFill="1" applyBorder="1" applyAlignment="1">
      <alignment horizontal="left" wrapText="1"/>
    </xf>
    <xf numFmtId="0" fontId="11" fillId="2" borderId="1" xfId="5" applyFont="1" applyFill="1" applyBorder="1" applyAlignment="1">
      <alignment horizontal="left" wrapText="1"/>
    </xf>
    <xf numFmtId="0" fontId="15" fillId="2" borderId="14" xfId="5" applyFont="1" applyFill="1" applyBorder="1" applyAlignment="1">
      <alignment horizontal="left" wrapText="1"/>
    </xf>
    <xf numFmtId="0" fontId="11" fillId="2" borderId="1" xfId="5" applyAlignment="1">
      <alignment wrapText="1"/>
    </xf>
    <xf numFmtId="0" fontId="15" fillId="2" borderId="6" xfId="9" applyFont="1" applyBorder="1"/>
    <xf numFmtId="0" fontId="16" fillId="4" borderId="8" xfId="9" applyFont="1" applyFill="1" applyBorder="1" applyAlignment="1">
      <alignment wrapText="1"/>
    </xf>
    <xf numFmtId="0" fontId="11" fillId="2" borderId="1" xfId="5" applyAlignment="1"/>
    <xf numFmtId="0" fontId="15" fillId="2" borderId="1" xfId="1" applyFont="1" applyAlignment="1"/>
    <xf numFmtId="0" fontId="15" fillId="2" borderId="1" xfId="9" applyFont="1" applyBorder="1" applyAlignment="1">
      <alignment horizontal="left" vertical="center" wrapText="1"/>
    </xf>
    <xf numFmtId="0" fontId="15" fillId="2" borderId="1" xfId="9" applyFont="1" applyBorder="1" applyAlignment="1">
      <alignment wrapText="1"/>
    </xf>
    <xf numFmtId="0" fontId="11" fillId="8" borderId="1" xfId="0" applyFont="1" applyFill="1" applyBorder="1" applyAlignment="1">
      <alignment horizontal="left"/>
    </xf>
    <xf numFmtId="0" fontId="11" fillId="6" borderId="1" xfId="0" applyFont="1" applyFill="1" applyBorder="1" applyAlignment="1">
      <alignment horizontal="left"/>
    </xf>
    <xf numFmtId="0" fontId="11" fillId="10" borderId="1" xfId="0" applyFont="1" applyFill="1" applyBorder="1" applyAlignment="1">
      <alignment horizontal="left"/>
    </xf>
    <xf numFmtId="49" fontId="11" fillId="6" borderId="1" xfId="0" applyNumberFormat="1" applyFont="1" applyFill="1" applyBorder="1" applyAlignment="1">
      <alignment horizontal="left"/>
    </xf>
    <xf numFmtId="49" fontId="11" fillId="6" borderId="1" xfId="0" applyNumberFormat="1" applyFont="1" applyFill="1" applyBorder="1" applyAlignment="1">
      <alignment horizontal="left" vertical="top" wrapText="1"/>
    </xf>
    <xf numFmtId="0" fontId="11" fillId="8" borderId="1" xfId="0" applyFont="1" applyFill="1" applyBorder="1" applyAlignment="1">
      <alignment horizontal="left" vertical="top" wrapText="1"/>
    </xf>
    <xf numFmtId="0" fontId="11" fillId="10"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6" fillId="4" borderId="7" xfId="9" applyFont="1" applyFill="1" applyBorder="1" applyAlignment="1">
      <alignment wrapText="1"/>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7" fillId="4" borderId="5" xfId="0" applyFont="1" applyFill="1" applyBorder="1" applyAlignment="1"/>
    <xf numFmtId="0" fontId="17" fillId="4" borderId="6" xfId="0" applyFont="1" applyFill="1" applyBorder="1" applyAlignment="1"/>
    <xf numFmtId="0" fontId="17" fillId="4" borderId="7" xfId="0" applyFont="1" applyFill="1" applyBorder="1" applyAlignment="1"/>
    <xf numFmtId="0" fontId="28" fillId="2" borderId="1" xfId="0" applyFont="1" applyFill="1" applyBorder="1" applyAlignment="1">
      <alignment horizontal="left"/>
    </xf>
    <xf numFmtId="0" fontId="29" fillId="2" borderId="1" xfId="0" applyFont="1" applyFill="1" applyBorder="1" applyAlignment="1">
      <alignment horizontal="left"/>
    </xf>
    <xf numFmtId="0" fontId="28" fillId="2" borderId="0" xfId="0" applyFont="1" applyFill="1"/>
    <xf numFmtId="0" fontId="28" fillId="2" borderId="0" xfId="0" applyFont="1" applyFill="1" applyAlignment="1">
      <alignment horizontal="left"/>
    </xf>
    <xf numFmtId="0" fontId="28" fillId="0" borderId="0" xfId="0" applyFont="1" applyFill="1" applyAlignment="1"/>
    <xf numFmtId="49" fontId="29" fillId="6" borderId="22" xfId="0" applyNumberFormat="1" applyFont="1" applyFill="1" applyBorder="1" applyAlignment="1">
      <alignment horizontal="left" wrapText="1"/>
    </xf>
    <xf numFmtId="0" fontId="29" fillId="8" borderId="20" xfId="0" applyFont="1" applyFill="1" applyBorder="1" applyAlignment="1">
      <alignment horizontal="left" wrapText="1"/>
    </xf>
    <xf numFmtId="0" fontId="29" fillId="10" borderId="20" xfId="0" applyFont="1" applyFill="1" applyBorder="1" applyAlignment="1">
      <alignment horizontal="left" wrapText="1"/>
    </xf>
    <xf numFmtId="0" fontId="29" fillId="6" borderId="21" xfId="0" applyFont="1" applyFill="1" applyBorder="1" applyAlignment="1">
      <alignment horizontal="left" wrapText="1"/>
    </xf>
    <xf numFmtId="0" fontId="28" fillId="2" borderId="1" xfId="0" applyFont="1" applyFill="1" applyBorder="1" applyAlignment="1">
      <alignment horizontal="left" wrapText="1"/>
    </xf>
    <xf numFmtId="0" fontId="28" fillId="0" borderId="1" xfId="0" applyFont="1" applyBorder="1" applyAlignment="1">
      <alignment wrapText="1"/>
    </xf>
    <xf numFmtId="49" fontId="28" fillId="0" borderId="0" xfId="0" applyNumberFormat="1" applyFont="1" applyAlignment="1"/>
    <xf numFmtId="0" fontId="28" fillId="0" borderId="0" xfId="0" applyFont="1" applyAlignment="1"/>
    <xf numFmtId="0" fontId="28" fillId="0" borderId="0" xfId="0" applyFont="1" applyAlignment="1">
      <alignment wrapText="1"/>
    </xf>
    <xf numFmtId="0" fontId="28" fillId="0" borderId="1" xfId="5" applyFont="1" applyFill="1" applyAlignment="1" applyProtection="1">
      <alignment wrapText="1"/>
    </xf>
    <xf numFmtId="0" fontId="28" fillId="2" borderId="1" xfId="16" applyFont="1" applyBorder="1" applyAlignment="1" applyProtection="1">
      <alignment wrapText="1"/>
    </xf>
    <xf numFmtId="0" fontId="28" fillId="2" borderId="1" xfId="16" applyFont="1" applyAlignment="1" applyProtection="1">
      <alignment wrapText="1"/>
    </xf>
    <xf numFmtId="0" fontId="28" fillId="2" borderId="1" xfId="16" applyFont="1" applyProtection="1">
      <protection locked="0"/>
    </xf>
    <xf numFmtId="0" fontId="28" fillId="2" borderId="1" xfId="16" applyFont="1" applyFill="1" applyBorder="1" applyAlignment="1" applyProtection="1">
      <protection locked="0"/>
    </xf>
    <xf numFmtId="0" fontId="28" fillId="2" borderId="1" xfId="16" applyFont="1" applyAlignment="1" applyProtection="1">
      <protection locked="0"/>
    </xf>
    <xf numFmtId="0" fontId="28" fillId="7" borderId="23" xfId="5" applyFont="1" applyFill="1" applyBorder="1" applyAlignment="1" applyProtection="1">
      <alignment wrapText="1"/>
      <protection locked="0"/>
    </xf>
    <xf numFmtId="0" fontId="28" fillId="7" borderId="24" xfId="16" applyFont="1" applyFill="1" applyBorder="1" applyAlignment="1" applyProtection="1">
      <alignment wrapText="1"/>
      <protection locked="0"/>
    </xf>
    <xf numFmtId="0" fontId="28" fillId="7" borderId="25" xfId="16" applyFont="1" applyFill="1" applyBorder="1" applyAlignment="1" applyProtection="1">
      <alignment wrapText="1"/>
      <protection locked="0"/>
    </xf>
    <xf numFmtId="0" fontId="28" fillId="2" borderId="1" xfId="5" applyFont="1" applyAlignment="1" applyProtection="1">
      <alignment wrapText="1"/>
    </xf>
    <xf numFmtId="0" fontId="28" fillId="7" borderId="16" xfId="5" applyFont="1" applyFill="1" applyBorder="1" applyAlignment="1" applyProtection="1">
      <alignment wrapText="1"/>
      <protection locked="0"/>
    </xf>
    <xf numFmtId="0" fontId="28" fillId="7" borderId="1" xfId="16" applyFont="1" applyFill="1" applyBorder="1" applyAlignment="1" applyProtection="1">
      <alignment wrapText="1"/>
      <protection locked="0"/>
    </xf>
    <xf numFmtId="0" fontId="28" fillId="7" borderId="17" xfId="16" applyFont="1" applyFill="1" applyBorder="1" applyAlignment="1" applyProtection="1">
      <alignment wrapText="1"/>
      <protection locked="0"/>
    </xf>
    <xf numFmtId="0" fontId="28" fillId="7" borderId="18" xfId="5" applyFont="1" applyFill="1" applyBorder="1" applyAlignment="1" applyProtection="1">
      <alignment wrapText="1"/>
      <protection locked="0"/>
    </xf>
    <xf numFmtId="0" fontId="28" fillId="7" borderId="15" xfId="16" applyFont="1" applyFill="1" applyBorder="1" applyAlignment="1" applyProtection="1">
      <alignment wrapText="1"/>
      <protection locked="0"/>
    </xf>
    <xf numFmtId="0" fontId="28" fillId="7" borderId="19" xfId="16" applyFont="1" applyFill="1" applyBorder="1" applyAlignment="1" applyProtection="1">
      <alignment wrapText="1"/>
      <protection locked="0"/>
    </xf>
    <xf numFmtId="0" fontId="28" fillId="2" borderId="1" xfId="16" applyFont="1" applyAlignment="1" applyProtection="1">
      <alignment wrapText="1"/>
      <protection locked="0"/>
    </xf>
    <xf numFmtId="0" fontId="29" fillId="11" borderId="20" xfId="0" applyFont="1" applyFill="1" applyBorder="1" applyAlignment="1">
      <alignment horizontal="left" wrapText="1"/>
    </xf>
    <xf numFmtId="0" fontId="0" fillId="2" borderId="1" xfId="0" applyFill="1" applyBorder="1"/>
    <xf numFmtId="0" fontId="11" fillId="11" borderId="1" xfId="0" applyFont="1" applyFill="1" applyBorder="1" applyAlignment="1">
      <alignment horizontal="left" vertical="top" wrapText="1"/>
    </xf>
    <xf numFmtId="0" fontId="11" fillId="11" borderId="1" xfId="0" applyFont="1" applyFill="1" applyBorder="1" applyAlignment="1">
      <alignment horizontal="left"/>
    </xf>
    <xf numFmtId="49" fontId="11" fillId="11" borderId="1" xfId="0" applyNumberFormat="1" applyFont="1" applyFill="1" applyBorder="1" applyAlignment="1">
      <alignment horizontal="left" vertical="top" wrapText="1"/>
    </xf>
    <xf numFmtId="49" fontId="11" fillId="11" borderId="1" xfId="0" applyNumberFormat="1" applyFont="1" applyFill="1" applyBorder="1" applyAlignment="1">
      <alignment horizontal="left"/>
    </xf>
    <xf numFmtId="0" fontId="28" fillId="12" borderId="2" xfId="17" applyFont="1" applyFill="1" applyBorder="1" applyAlignment="1" applyProtection="1">
      <alignment wrapText="1"/>
    </xf>
    <xf numFmtId="0" fontId="28" fillId="12" borderId="23" xfId="17" applyFont="1" applyFill="1" applyBorder="1" applyAlignment="1" applyProtection="1">
      <alignment wrapText="1"/>
      <protection locked="0"/>
    </xf>
    <xf numFmtId="0" fontId="28" fillId="12" borderId="24" xfId="17" applyFont="1" applyFill="1" applyBorder="1" applyAlignment="1" applyProtection="1">
      <alignment wrapText="1"/>
      <protection locked="0"/>
    </xf>
    <xf numFmtId="0" fontId="28" fillId="12" borderId="25" xfId="17" applyFont="1" applyFill="1" applyBorder="1" applyAlignment="1" applyProtection="1">
      <alignment wrapText="1"/>
      <protection locked="0"/>
    </xf>
    <xf numFmtId="0" fontId="31" fillId="2" borderId="1" xfId="9" applyFont="1" applyBorder="1" applyAlignment="1">
      <alignment horizontal="left" vertical="center" wrapText="1"/>
    </xf>
    <xf numFmtId="0" fontId="28" fillId="12" borderId="14" xfId="17" applyFont="1" applyFill="1" applyBorder="1" applyAlignment="1" applyProtection="1">
      <alignment wrapText="1"/>
      <protection locked="0"/>
    </xf>
    <xf numFmtId="0" fontId="28" fillId="2" borderId="1" xfId="16" applyFont="1" applyProtection="1"/>
    <xf numFmtId="0" fontId="33" fillId="0" borderId="0" xfId="0" applyFont="1"/>
    <xf numFmtId="0" fontId="33" fillId="5" borderId="0" xfId="0" applyFont="1" applyFill="1"/>
    <xf numFmtId="0" fontId="0" fillId="5" borderId="0" xfId="0" applyFill="1"/>
    <xf numFmtId="0" fontId="33" fillId="5" borderId="3" xfId="0" applyFont="1" applyFill="1" applyBorder="1"/>
    <xf numFmtId="0" fontId="33" fillId="5" borderId="13" xfId="0" applyFont="1" applyFill="1" applyBorder="1"/>
    <xf numFmtId="0" fontId="33" fillId="5" borderId="4" xfId="0" applyFont="1" applyFill="1" applyBorder="1"/>
    <xf numFmtId="0" fontId="33" fillId="5" borderId="9" xfId="0" applyFont="1" applyFill="1" applyBorder="1"/>
    <xf numFmtId="0" fontId="33" fillId="5" borderId="1" xfId="0" applyFont="1" applyFill="1" applyBorder="1"/>
    <xf numFmtId="0" fontId="0" fillId="5" borderId="1" xfId="0" applyFill="1" applyBorder="1"/>
    <xf numFmtId="0" fontId="0" fillId="5" borderId="10" xfId="0" applyFill="1" applyBorder="1"/>
    <xf numFmtId="0" fontId="11" fillId="5" borderId="1" xfId="0" applyFont="1" applyFill="1" applyBorder="1"/>
    <xf numFmtId="0" fontId="0" fillId="5" borderId="2" xfId="0" applyFill="1" applyBorder="1"/>
    <xf numFmtId="0" fontId="0" fillId="5" borderId="12" xfId="0" applyFill="1" applyBorder="1"/>
    <xf numFmtId="0" fontId="18" fillId="6" borderId="1" xfId="0" applyFont="1" applyFill="1" applyBorder="1" applyAlignment="1">
      <alignment horizontal="right" wrapText="1"/>
    </xf>
    <xf numFmtId="0" fontId="18" fillId="6" borderId="1" xfId="0" applyFont="1" applyFill="1" applyBorder="1" applyAlignment="1">
      <alignment horizontal="right" vertical="center" wrapText="1"/>
    </xf>
    <xf numFmtId="0" fontId="19" fillId="5" borderId="1" xfId="0" applyFont="1" applyFill="1" applyBorder="1" applyAlignment="1">
      <alignment vertical="center" wrapText="1"/>
    </xf>
    <xf numFmtId="0" fontId="34" fillId="5" borderId="1" xfId="0" applyFont="1" applyFill="1" applyBorder="1"/>
    <xf numFmtId="0" fontId="18" fillId="5" borderId="1" xfId="0" applyFont="1" applyFill="1" applyBorder="1"/>
    <xf numFmtId="0" fontId="35" fillId="5" borderId="1" xfId="3" applyFont="1" applyFill="1" applyBorder="1"/>
    <xf numFmtId="0" fontId="19" fillId="5" borderId="1" xfId="0" applyFont="1" applyFill="1" applyBorder="1" applyAlignment="1">
      <alignment horizontal="center"/>
    </xf>
    <xf numFmtId="0" fontId="19" fillId="5" borderId="1" xfId="0" applyFont="1" applyFill="1" applyBorder="1" applyAlignment="1">
      <alignment horizontal="right" wrapText="1"/>
    </xf>
    <xf numFmtId="0" fontId="19" fillId="5" borderId="1" xfId="0" applyFont="1" applyFill="1" applyBorder="1" applyAlignment="1">
      <alignment horizontal="right"/>
    </xf>
    <xf numFmtId="0" fontId="18" fillId="6" borderId="3" xfId="0" applyFont="1" applyFill="1" applyBorder="1" applyAlignment="1">
      <alignment vertical="center" wrapText="1"/>
    </xf>
    <xf numFmtId="0" fontId="18" fillId="6" borderId="13" xfId="0" applyFont="1" applyFill="1" applyBorder="1" applyAlignment="1">
      <alignment horizontal="right" vertical="center" wrapText="1"/>
    </xf>
    <xf numFmtId="0" fontId="18" fillId="6" borderId="9" xfId="0" applyFont="1" applyFill="1" applyBorder="1" applyAlignment="1">
      <alignment vertical="center" wrapText="1"/>
    </xf>
    <xf numFmtId="0" fontId="18" fillId="7" borderId="10" xfId="0" applyFont="1" applyFill="1" applyBorder="1" applyAlignment="1">
      <alignment vertical="center" wrapText="1"/>
    </xf>
    <xf numFmtId="0" fontId="18" fillId="6" borderId="11" xfId="0" applyFont="1" applyFill="1" applyBorder="1" applyAlignment="1">
      <alignment vertical="center" wrapText="1"/>
    </xf>
    <xf numFmtId="0" fontId="18" fillId="6" borderId="2" xfId="0" applyFont="1" applyFill="1" applyBorder="1" applyAlignment="1">
      <alignment horizontal="right" vertical="center" wrapText="1"/>
    </xf>
    <xf numFmtId="0" fontId="18" fillId="6" borderId="13" xfId="0" applyFont="1" applyFill="1" applyBorder="1" applyAlignment="1">
      <alignment horizontal="right" wrapText="1"/>
    </xf>
    <xf numFmtId="0" fontId="18" fillId="6" borderId="10" xfId="0" applyFont="1" applyFill="1" applyBorder="1"/>
    <xf numFmtId="165" fontId="18" fillId="6" borderId="10" xfId="0" applyNumberFormat="1" applyFont="1" applyFill="1" applyBorder="1" applyAlignment="1">
      <alignment horizontal="right" vertical="center" wrapText="1"/>
    </xf>
    <xf numFmtId="0" fontId="0" fillId="5" borderId="9" xfId="0" applyFill="1" applyBorder="1"/>
    <xf numFmtId="0" fontId="33" fillId="5" borderId="10" xfId="0" applyFont="1" applyFill="1" applyBorder="1"/>
    <xf numFmtId="0" fontId="0" fillId="5" borderId="11" xfId="0" applyFill="1" applyBorder="1"/>
    <xf numFmtId="0" fontId="33" fillId="5" borderId="2" xfId="0" applyFont="1" applyFill="1" applyBorder="1"/>
    <xf numFmtId="0" fontId="18" fillId="6" borderId="10" xfId="0" applyFont="1" applyFill="1" applyBorder="1" applyAlignment="1">
      <alignment vertical="center" wrapText="1"/>
    </xf>
    <xf numFmtId="0" fontId="19" fillId="5" borderId="6" xfId="0" applyFont="1" applyFill="1" applyBorder="1" applyAlignment="1">
      <alignment horizontal="center" wrapText="1"/>
    </xf>
    <xf numFmtId="0" fontId="18" fillId="5" borderId="9" xfId="0" applyFont="1" applyFill="1" applyBorder="1"/>
    <xf numFmtId="0" fontId="33" fillId="5" borderId="6" xfId="0" applyFont="1" applyFill="1" applyBorder="1"/>
    <xf numFmtId="0" fontId="19" fillId="5" borderId="2" xfId="0" applyFont="1" applyFill="1" applyBorder="1" applyAlignment="1">
      <alignment horizontal="center" wrapText="1"/>
    </xf>
    <xf numFmtId="0" fontId="0" fillId="5" borderId="3" xfId="0" applyFill="1" applyBorder="1"/>
    <xf numFmtId="0" fontId="0" fillId="5" borderId="13" xfId="0" applyFill="1" applyBorder="1"/>
    <xf numFmtId="0" fontId="0" fillId="5" borderId="4" xfId="0" applyFill="1" applyBorder="1"/>
    <xf numFmtId="6" fontId="18" fillId="6" borderId="10" xfId="0" applyNumberFormat="1" applyFont="1" applyFill="1" applyBorder="1" applyAlignment="1">
      <alignment horizontal="right" vertical="center" wrapText="1"/>
    </xf>
    <xf numFmtId="6" fontId="18" fillId="6" borderId="12" xfId="0" applyNumberFormat="1" applyFont="1" applyFill="1" applyBorder="1" applyAlignment="1">
      <alignment horizontal="right" vertical="center" wrapText="1"/>
    </xf>
    <xf numFmtId="6" fontId="18" fillId="7" borderId="10" xfId="0" applyNumberFormat="1" applyFont="1" applyFill="1" applyBorder="1" applyAlignment="1">
      <alignment horizontal="right" vertical="center" wrapText="1"/>
    </xf>
    <xf numFmtId="0" fontId="0" fillId="0" borderId="0" xfId="0" applyFill="1"/>
    <xf numFmtId="0" fontId="41" fillId="13" borderId="3" xfId="0" applyFont="1" applyFill="1" applyBorder="1"/>
    <xf numFmtId="0" fontId="33" fillId="13" borderId="13" xfId="0" applyFont="1" applyFill="1" applyBorder="1"/>
    <xf numFmtId="0" fontId="33" fillId="13" borderId="4" xfId="0" applyFont="1" applyFill="1" applyBorder="1"/>
    <xf numFmtId="0" fontId="12" fillId="6" borderId="3" xfId="5" applyFont="1" applyFill="1" applyBorder="1" applyAlignment="1">
      <alignment horizontal="right" wrapText="1"/>
    </xf>
    <xf numFmtId="0" fontId="22" fillId="6" borderId="11" xfId="5" applyFont="1" applyFill="1" applyBorder="1" applyAlignment="1">
      <alignment horizontal="right" wrapText="1"/>
    </xf>
    <xf numFmtId="0" fontId="14" fillId="0" borderId="10" xfId="3" applyBorder="1"/>
    <xf numFmtId="0" fontId="16" fillId="2" borderId="1" xfId="1" applyFont="1"/>
    <xf numFmtId="0" fontId="12" fillId="2" borderId="3" xfId="9" applyFont="1" applyBorder="1" applyAlignment="1">
      <alignment vertical="top" wrapText="1"/>
    </xf>
    <xf numFmtId="0" fontId="36" fillId="5" borderId="1" xfId="0" applyFont="1" applyFill="1" applyBorder="1" applyAlignment="1">
      <alignment vertical="center"/>
    </xf>
    <xf numFmtId="0" fontId="11" fillId="0" borderId="3" xfId="0" applyFont="1" applyBorder="1" applyAlignment="1">
      <alignment wrapText="1"/>
    </xf>
    <xf numFmtId="0" fontId="11" fillId="0" borderId="13" xfId="0" applyFont="1" applyBorder="1" applyAlignment="1">
      <alignment wrapText="1"/>
    </xf>
    <xf numFmtId="0" fontId="11" fillId="0" borderId="9" xfId="0" applyFont="1" applyBorder="1" applyAlignment="1">
      <alignment wrapText="1"/>
    </xf>
    <xf numFmtId="0" fontId="11" fillId="0" borderId="1" xfId="0" applyFont="1" applyBorder="1" applyAlignment="1">
      <alignment wrapText="1"/>
    </xf>
    <xf numFmtId="49" fontId="28" fillId="2" borderId="1" xfId="0" applyNumberFormat="1" applyFont="1" applyFill="1" applyBorder="1" applyAlignment="1"/>
    <xf numFmtId="0" fontId="28" fillId="2" borderId="1" xfId="0" applyFont="1" applyFill="1" applyBorder="1" applyAlignment="1"/>
    <xf numFmtId="0" fontId="28" fillId="2" borderId="1" xfId="0" applyFont="1" applyFill="1" applyBorder="1" applyAlignment="1">
      <alignment wrapText="1"/>
    </xf>
    <xf numFmtId="0" fontId="28" fillId="2" borderId="0" xfId="0" applyFont="1" applyFill="1" applyAlignment="1"/>
    <xf numFmtId="0" fontId="28" fillId="2" borderId="1" xfId="5" applyFont="1" applyFill="1" applyAlignment="1" applyProtection="1">
      <alignment wrapText="1"/>
    </xf>
    <xf numFmtId="0" fontId="28" fillId="2" borderId="1" xfId="16" applyFont="1" applyFill="1" applyAlignment="1" applyProtection="1">
      <alignment wrapText="1"/>
      <protection locked="0"/>
    </xf>
    <xf numFmtId="0" fontId="29" fillId="2" borderId="0" xfId="0" applyFont="1" applyFill="1" applyProtection="1"/>
    <xf numFmtId="0" fontId="44" fillId="0" borderId="0" xfId="0" applyFont="1" applyAlignment="1">
      <alignment wrapText="1"/>
    </xf>
    <xf numFmtId="49" fontId="29" fillId="6" borderId="26" xfId="0" applyNumberFormat="1" applyFont="1" applyFill="1" applyBorder="1" applyAlignment="1">
      <alignment horizontal="left" wrapText="1"/>
    </xf>
    <xf numFmtId="0" fontId="29" fillId="11" borderId="27" xfId="0" applyFont="1" applyFill="1" applyBorder="1" applyAlignment="1">
      <alignment horizontal="left" wrapText="1"/>
    </xf>
    <xf numFmtId="49" fontId="29" fillId="6" borderId="28" xfId="0" applyNumberFormat="1" applyFont="1" applyFill="1" applyBorder="1" applyAlignment="1">
      <alignment horizontal="left" wrapText="1"/>
    </xf>
    <xf numFmtId="0" fontId="29" fillId="11" borderId="24" xfId="0" applyFont="1" applyFill="1" applyBorder="1" applyAlignment="1">
      <alignment horizontal="left" wrapText="1"/>
    </xf>
    <xf numFmtId="49" fontId="29" fillId="11" borderId="24" xfId="0" applyNumberFormat="1" applyFont="1" applyFill="1" applyBorder="1" applyAlignment="1">
      <alignment horizontal="left" wrapText="1"/>
    </xf>
    <xf numFmtId="0" fontId="29" fillId="11" borderId="26" xfId="0" applyFont="1" applyFill="1" applyBorder="1" applyAlignment="1">
      <alignment horizontal="left" wrapText="1"/>
    </xf>
    <xf numFmtId="0" fontId="29" fillId="8" borderId="26" xfId="0" applyFont="1" applyFill="1" applyBorder="1" applyAlignment="1">
      <alignment horizontal="left" wrapText="1"/>
    </xf>
    <xf numFmtId="0" fontId="29" fillId="10" borderId="26" xfId="0" applyFont="1" applyFill="1" applyBorder="1" applyAlignment="1">
      <alignment horizontal="left" wrapText="1"/>
    </xf>
    <xf numFmtId="0" fontId="29" fillId="6" borderId="27" xfId="0" applyFont="1" applyFill="1" applyBorder="1" applyAlignment="1">
      <alignment horizontal="left" wrapText="1"/>
    </xf>
    <xf numFmtId="0" fontId="29" fillId="6" borderId="26" xfId="0" applyFont="1" applyFill="1" applyBorder="1" applyAlignment="1">
      <alignment horizontal="left" wrapText="1"/>
    </xf>
    <xf numFmtId="0" fontId="0" fillId="0" borderId="0" xfId="0" applyAlignment="1">
      <alignment wrapText="1"/>
    </xf>
    <xf numFmtId="0" fontId="12" fillId="0" borderId="0" xfId="0" applyFont="1"/>
    <xf numFmtId="0" fontId="12" fillId="0" borderId="0" xfId="0" applyFont="1" applyFill="1"/>
    <xf numFmtId="0" fontId="12" fillId="0" borderId="1" xfId="0" applyFont="1" applyFill="1" applyBorder="1" applyAlignment="1"/>
    <xf numFmtId="0" fontId="18" fillId="5" borderId="1" xfId="19" applyFont="1" applyFill="1" applyProtection="1">
      <protection locked="0"/>
    </xf>
    <xf numFmtId="0" fontId="19" fillId="5" borderId="1" xfId="19" applyFont="1" applyFill="1" applyProtection="1">
      <protection locked="0"/>
    </xf>
    <xf numFmtId="0" fontId="18" fillId="5" borderId="1" xfId="19" applyFont="1" applyFill="1" applyAlignment="1" applyProtection="1">
      <alignment horizontal="right"/>
      <protection locked="0"/>
    </xf>
    <xf numFmtId="0" fontId="18" fillId="5" borderId="1" xfId="19" quotePrefix="1" applyFont="1" applyFill="1" applyProtection="1">
      <protection locked="0"/>
    </xf>
    <xf numFmtId="0" fontId="18" fillId="2" borderId="1" xfId="19" applyFont="1" applyProtection="1">
      <protection locked="0"/>
    </xf>
    <xf numFmtId="0" fontId="21" fillId="5" borderId="1" xfId="19" applyFont="1" applyFill="1" applyAlignment="1">
      <alignment horizontal="right" vertical="top"/>
    </xf>
    <xf numFmtId="0" fontId="19" fillId="6" borderId="3" xfId="19" applyFont="1" applyFill="1" applyBorder="1" applyAlignment="1">
      <alignment horizontal="right"/>
    </xf>
    <xf numFmtId="0" fontId="19" fillId="6" borderId="4" xfId="19" applyFont="1" applyFill="1" applyBorder="1" applyAlignment="1">
      <alignment horizontal="center"/>
    </xf>
    <xf numFmtId="0" fontId="18" fillId="5" borderId="1" xfId="19" applyFont="1" applyFill="1"/>
    <xf numFmtId="0" fontId="18" fillId="5" borderId="1" xfId="19" quotePrefix="1" applyFont="1" applyFill="1"/>
    <xf numFmtId="0" fontId="18" fillId="6" borderId="9" xfId="19" applyFont="1" applyFill="1" applyBorder="1" applyAlignment="1">
      <alignment horizontal="right"/>
    </xf>
    <xf numFmtId="1" fontId="18" fillId="7" borderId="10" xfId="19" applyNumberFormat="1" applyFont="1" applyFill="1" applyBorder="1" applyProtection="1">
      <protection locked="0"/>
    </xf>
    <xf numFmtId="0" fontId="18" fillId="6" borderId="11" xfId="19" applyFont="1" applyFill="1" applyBorder="1" applyAlignment="1">
      <alignment horizontal="right"/>
    </xf>
    <xf numFmtId="9" fontId="18" fillId="6" borderId="12" xfId="19" applyNumberFormat="1" applyFont="1" applyFill="1" applyBorder="1"/>
    <xf numFmtId="0" fontId="21" fillId="5" borderId="1" xfId="19" applyFont="1" applyFill="1" applyAlignment="1" applyProtection="1">
      <alignment horizontal="right" vertical="top"/>
      <protection locked="0"/>
    </xf>
    <xf numFmtId="0" fontId="18" fillId="5" borderId="1" xfId="19" applyFont="1" applyFill="1" applyAlignment="1">
      <alignment horizontal="right"/>
    </xf>
    <xf numFmtId="9" fontId="18" fillId="5" borderId="1" xfId="19" applyNumberFormat="1" applyFont="1" applyFill="1" applyProtection="1">
      <protection locked="0"/>
    </xf>
    <xf numFmtId="9" fontId="19" fillId="6" borderId="4" xfId="19" applyNumberFormat="1" applyFont="1" applyFill="1" applyBorder="1" applyAlignment="1" applyProtection="1">
      <alignment horizontal="center"/>
      <protection locked="0"/>
    </xf>
    <xf numFmtId="0" fontId="18" fillId="6" borderId="9" xfId="19" applyFont="1" applyFill="1" applyBorder="1" applyAlignment="1">
      <alignment horizontal="right" wrapText="1"/>
    </xf>
    <xf numFmtId="9" fontId="18" fillId="7" borderId="10" xfId="19" applyNumberFormat="1" applyFont="1" applyFill="1" applyBorder="1" applyProtection="1">
      <protection locked="0"/>
    </xf>
    <xf numFmtId="0" fontId="18" fillId="6" borderId="11" xfId="19" applyFont="1" applyFill="1" applyBorder="1" applyAlignment="1">
      <alignment horizontal="right" wrapText="1"/>
    </xf>
    <xf numFmtId="0" fontId="18" fillId="5" borderId="1" xfId="19" applyFont="1" applyFill="1" applyAlignment="1">
      <alignment horizontal="right" wrapText="1"/>
    </xf>
    <xf numFmtId="9" fontId="18" fillId="6" borderId="13" xfId="19" applyNumberFormat="1" applyFont="1" applyFill="1" applyBorder="1" applyProtection="1">
      <protection locked="0"/>
    </xf>
    <xf numFmtId="0" fontId="18" fillId="6" borderId="13" xfId="19" applyFont="1" applyFill="1" applyBorder="1" applyProtection="1">
      <protection locked="0"/>
    </xf>
    <xf numFmtId="0" fontId="18" fillId="6" borderId="4" xfId="19" applyFont="1" applyFill="1" applyBorder="1" applyProtection="1">
      <protection locked="0"/>
    </xf>
    <xf numFmtId="0" fontId="18" fillId="5" borderId="1" xfId="19" applyFont="1" applyFill="1" applyAlignment="1" applyProtection="1">
      <alignment horizontal="right" wrapText="1"/>
      <protection locked="0"/>
    </xf>
    <xf numFmtId="0" fontId="19" fillId="6" borderId="3" xfId="19" applyFont="1" applyFill="1" applyBorder="1" applyAlignment="1">
      <alignment vertical="top"/>
    </xf>
    <xf numFmtId="0" fontId="19" fillId="6" borderId="13" xfId="19" applyFont="1" applyFill="1" applyBorder="1" applyAlignment="1" applyProtection="1">
      <alignment horizontal="center" vertical="top" wrapText="1"/>
      <protection locked="0"/>
    </xf>
    <xf numFmtId="0" fontId="19" fillId="6" borderId="13" xfId="19" applyFont="1" applyFill="1" applyBorder="1" applyAlignment="1" applyProtection="1">
      <alignment wrapText="1"/>
      <protection locked="0"/>
    </xf>
    <xf numFmtId="0" fontId="19" fillId="6" borderId="4" xfId="19" applyFont="1" applyFill="1" applyBorder="1" applyAlignment="1">
      <alignment horizontal="center" vertical="top" wrapText="1"/>
    </xf>
    <xf numFmtId="42" fontId="18" fillId="7" borderId="2" xfId="19" applyNumberFormat="1" applyFont="1" applyFill="1" applyBorder="1" applyProtection="1">
      <protection locked="0"/>
    </xf>
    <xf numFmtId="0" fontId="19" fillId="6" borderId="1" xfId="19" applyFont="1" applyFill="1" applyAlignment="1" applyProtection="1">
      <alignment wrapText="1"/>
      <protection locked="0"/>
    </xf>
    <xf numFmtId="42" fontId="18" fillId="6" borderId="10" xfId="19" applyNumberFormat="1" applyFont="1" applyFill="1" applyBorder="1"/>
    <xf numFmtId="0" fontId="18" fillId="6" borderId="11" xfId="19" applyFont="1" applyFill="1" applyBorder="1" applyAlignment="1" applyProtection="1">
      <alignment horizontal="right"/>
      <protection locked="0"/>
    </xf>
    <xf numFmtId="0" fontId="19" fillId="6" borderId="2" xfId="19" applyFont="1" applyFill="1" applyBorder="1" applyAlignment="1" applyProtection="1">
      <alignment horizontal="right" wrapText="1"/>
      <protection locked="0"/>
    </xf>
    <xf numFmtId="42" fontId="18" fillId="6" borderId="12" xfId="19" applyNumberFormat="1" applyFont="1" applyFill="1" applyBorder="1"/>
    <xf numFmtId="0" fontId="20" fillId="5" borderId="1" xfId="19" applyFont="1" applyFill="1" applyAlignment="1" applyProtection="1">
      <alignment wrapText="1"/>
      <protection locked="0"/>
    </xf>
    <xf numFmtId="0" fontId="19" fillId="6" borderId="3" xfId="19" applyFont="1" applyFill="1" applyBorder="1" applyAlignment="1">
      <alignment horizontal="left"/>
    </xf>
    <xf numFmtId="0" fontId="18" fillId="6" borderId="4" xfId="19" applyFont="1" applyFill="1" applyBorder="1"/>
    <xf numFmtId="0" fontId="19" fillId="3" borderId="11" xfId="19" applyFont="1" applyFill="1" applyBorder="1" applyAlignment="1">
      <alignment horizontal="right"/>
    </xf>
    <xf numFmtId="42" fontId="18" fillId="3" borderId="12" xfId="19" applyNumberFormat="1" applyFont="1" applyFill="1" applyBorder="1"/>
    <xf numFmtId="0" fontId="19" fillId="6" borderId="9" xfId="19" applyFont="1" applyFill="1" applyBorder="1" applyAlignment="1">
      <alignment horizontal="right" indent="2"/>
    </xf>
    <xf numFmtId="0" fontId="18" fillId="6" borderId="10" xfId="19" applyFont="1" applyFill="1" applyBorder="1"/>
    <xf numFmtId="0" fontId="18" fillId="6" borderId="10" xfId="19" applyFont="1" applyFill="1" applyBorder="1" applyAlignment="1">
      <alignment horizontal="left"/>
    </xf>
    <xf numFmtId="42" fontId="18" fillId="7" borderId="10" xfId="19" applyNumberFormat="1" applyFont="1" applyFill="1" applyBorder="1" applyProtection="1">
      <protection locked="0"/>
    </xf>
    <xf numFmtId="0" fontId="19" fillId="6" borderId="9" xfId="19" applyFont="1" applyFill="1" applyBorder="1" applyAlignment="1">
      <alignment horizontal="right"/>
    </xf>
    <xf numFmtId="42" fontId="19" fillId="6" borderId="10" xfId="19" applyNumberFormat="1" applyFont="1" applyFill="1" applyBorder="1"/>
    <xf numFmtId="0" fontId="18" fillId="6" borderId="1" xfId="19" applyFont="1" applyFill="1" applyAlignment="1">
      <alignment horizontal="right" indent="2"/>
    </xf>
    <xf numFmtId="0" fontId="18" fillId="6" borderId="1" xfId="19" applyFont="1" applyFill="1" applyAlignment="1">
      <alignment horizontal="left"/>
    </xf>
    <xf numFmtId="0" fontId="18" fillId="7" borderId="1" xfId="19" applyFont="1" applyFill="1" applyAlignment="1" applyProtection="1">
      <alignment horizontal="right"/>
      <protection locked="0"/>
    </xf>
    <xf numFmtId="0" fontId="18" fillId="7" borderId="2" xfId="19" applyFont="1" applyFill="1" applyBorder="1" applyAlignment="1" applyProtection="1">
      <alignment horizontal="right"/>
      <protection locked="0"/>
    </xf>
    <xf numFmtId="42" fontId="18" fillId="7" borderId="12" xfId="19" applyNumberFormat="1" applyFont="1" applyFill="1" applyBorder="1" applyProtection="1">
      <protection locked="0"/>
    </xf>
    <xf numFmtId="42" fontId="18" fillId="5" borderId="1" xfId="19" applyNumberFormat="1" applyFont="1" applyFill="1" applyProtection="1">
      <protection locked="0"/>
    </xf>
    <xf numFmtId="0" fontId="19" fillId="5" borderId="1" xfId="19" applyFont="1" applyFill="1" applyAlignment="1" applyProtection="1">
      <alignment wrapText="1"/>
      <protection locked="0"/>
    </xf>
    <xf numFmtId="0" fontId="19" fillId="5" borderId="1" xfId="19" applyFont="1" applyFill="1" applyAlignment="1" applyProtection="1">
      <alignment horizontal="right"/>
      <protection locked="0"/>
    </xf>
    <xf numFmtId="42" fontId="11" fillId="5" borderId="1" xfId="19" applyNumberFormat="1" applyFont="1" applyFill="1" applyProtection="1">
      <protection locked="0"/>
    </xf>
    <xf numFmtId="164" fontId="11" fillId="5" borderId="1" xfId="19" applyNumberFormat="1" applyFont="1" applyFill="1" applyProtection="1">
      <protection locked="0"/>
    </xf>
    <xf numFmtId="0" fontId="12" fillId="2" borderId="3" xfId="9" applyFont="1" applyBorder="1" applyAlignment="1">
      <alignment vertical="top" wrapText="1"/>
    </xf>
    <xf numFmtId="0" fontId="12" fillId="2" borderId="9" xfId="9" applyFont="1" applyBorder="1" applyAlignment="1">
      <alignment vertical="top" wrapText="1"/>
    </xf>
    <xf numFmtId="0" fontId="12" fillId="2" borderId="11" xfId="9" applyFont="1" applyBorder="1" applyAlignment="1">
      <alignment vertical="top" wrapText="1"/>
    </xf>
    <xf numFmtId="0" fontId="15" fillId="8" borderId="6" xfId="9" applyFont="1" applyFill="1" applyBorder="1" applyAlignment="1">
      <alignment wrapText="1"/>
    </xf>
    <xf numFmtId="0" fontId="13" fillId="4" borderId="5" xfId="9" applyFont="1" applyFill="1" applyBorder="1" applyAlignment="1"/>
    <xf numFmtId="0" fontId="13" fillId="4" borderId="6" xfId="9" applyFont="1" applyFill="1" applyBorder="1" applyAlignment="1"/>
    <xf numFmtId="0" fontId="11" fillId="2" borderId="11" xfId="9" applyFont="1" applyBorder="1" applyAlignment="1">
      <alignment horizontal="left" vertical="center" wrapText="1"/>
    </xf>
    <xf numFmtId="0" fontId="11" fillId="2" borderId="2" xfId="9" applyFont="1" applyBorder="1" applyAlignment="1">
      <alignment horizontal="left" vertical="center" wrapText="1"/>
    </xf>
    <xf numFmtId="0" fontId="15" fillId="12" borderId="5" xfId="9" applyFont="1" applyFill="1" applyBorder="1" applyAlignment="1">
      <alignment horizontal="left" vertical="center" wrapText="1"/>
    </xf>
    <xf numFmtId="0" fontId="15" fillId="12" borderId="6" xfId="9" applyFont="1" applyFill="1" applyBorder="1" applyAlignment="1">
      <alignment horizontal="left" vertical="center" wrapText="1"/>
    </xf>
    <xf numFmtId="0" fontId="11" fillId="10" borderId="6" xfId="0" applyFont="1" applyFill="1" applyBorder="1" applyAlignment="1">
      <alignment horizontal="left" vertical="top" wrapText="1"/>
    </xf>
    <xf numFmtId="0" fontId="38" fillId="5" borderId="0" xfId="0" applyFont="1" applyFill="1" applyAlignment="1">
      <alignment wrapText="1"/>
    </xf>
    <xf numFmtId="0" fontId="38" fillId="0" borderId="0" xfId="0" applyFont="1" applyAlignment="1">
      <alignment wrapText="1"/>
    </xf>
    <xf numFmtId="0" fontId="18" fillId="5" borderId="1" xfId="0" applyFont="1" applyFill="1" applyBorder="1" applyAlignment="1">
      <alignment vertical="center" wrapText="1"/>
    </xf>
    <xf numFmtId="0" fontId="34" fillId="0" borderId="1" xfId="0" applyFont="1" applyBorder="1" applyAlignment="1">
      <alignment vertical="center" wrapText="1"/>
    </xf>
    <xf numFmtId="0" fontId="11" fillId="13" borderId="9" xfId="0" applyFont="1" applyFill="1" applyBorder="1" applyAlignment="1">
      <alignment vertical="top" wrapText="1"/>
    </xf>
    <xf numFmtId="0" fontId="0" fillId="13" borderId="1" xfId="0" applyFill="1" applyBorder="1" applyAlignment="1">
      <alignment vertical="top" wrapText="1"/>
    </xf>
    <xf numFmtId="0" fontId="0" fillId="13" borderId="10" xfId="0" applyFill="1" applyBorder="1" applyAlignment="1">
      <alignment vertical="top" wrapText="1"/>
    </xf>
    <xf numFmtId="0" fontId="0" fillId="13" borderId="9" xfId="0" applyFill="1" applyBorder="1" applyAlignment="1">
      <alignment vertical="top" wrapText="1"/>
    </xf>
    <xf numFmtId="0" fontId="11" fillId="13" borderId="9" xfId="0" applyFont="1" applyFill="1" applyBorder="1" applyAlignment="1">
      <alignment wrapText="1"/>
    </xf>
    <xf numFmtId="0" fontId="0" fillId="13" borderId="1" xfId="0" applyFill="1" applyBorder="1" applyAlignment="1">
      <alignment wrapText="1"/>
    </xf>
    <xf numFmtId="0" fontId="0" fillId="13" borderId="10" xfId="0" applyFill="1" applyBorder="1" applyAlignment="1">
      <alignment wrapText="1"/>
    </xf>
    <xf numFmtId="0" fontId="0" fillId="13" borderId="9" xfId="0" applyFill="1" applyBorder="1" applyAlignment="1">
      <alignment wrapText="1"/>
    </xf>
    <xf numFmtId="0" fontId="19" fillId="5" borderId="1" xfId="0" applyFont="1" applyFill="1" applyBorder="1" applyAlignment="1"/>
    <xf numFmtId="0" fontId="37" fillId="0" borderId="0" xfId="0" applyFont="1" applyAlignment="1"/>
    <xf numFmtId="0" fontId="19" fillId="5" borderId="1" xfId="0" applyFont="1" applyFill="1" applyBorder="1" applyAlignment="1">
      <alignment wrapText="1"/>
    </xf>
    <xf numFmtId="0" fontId="12" fillId="0" borderId="0" xfId="0" applyFont="1" applyAlignment="1">
      <alignment wrapText="1"/>
    </xf>
    <xf numFmtId="0" fontId="36" fillId="5" borderId="1" xfId="0" applyFont="1" applyFill="1" applyBorder="1" applyAlignment="1">
      <alignment vertical="center"/>
    </xf>
    <xf numFmtId="0" fontId="0" fillId="0" borderId="0" xfId="0" applyAlignment="1"/>
    <xf numFmtId="0" fontId="18" fillId="5" borderId="1" xfId="0" applyFont="1" applyFill="1" applyBorder="1" applyAlignment="1">
      <alignment vertical="top" wrapText="1"/>
    </xf>
    <xf numFmtId="0" fontId="0" fillId="0" borderId="0" xfId="0" applyAlignment="1">
      <alignment vertical="top" wrapText="1"/>
    </xf>
    <xf numFmtId="0" fontId="11" fillId="13" borderId="9" xfId="3" applyFont="1" applyFill="1" applyBorder="1" applyAlignment="1">
      <alignment wrapText="1"/>
    </xf>
    <xf numFmtId="0" fontId="11" fillId="13" borderId="1" xfId="0" applyFont="1" applyFill="1" applyBorder="1" applyAlignment="1">
      <alignment wrapText="1"/>
    </xf>
    <xf numFmtId="0" fontId="11" fillId="13" borderId="10" xfId="0" applyFont="1" applyFill="1" applyBorder="1" applyAlignment="1">
      <alignment wrapText="1"/>
    </xf>
    <xf numFmtId="0" fontId="11" fillId="13" borderId="11" xfId="0" applyFont="1" applyFill="1" applyBorder="1" applyAlignment="1">
      <alignment wrapText="1"/>
    </xf>
    <xf numFmtId="0" fontId="11" fillId="13" borderId="2" xfId="0" applyFont="1" applyFill="1" applyBorder="1" applyAlignment="1">
      <alignment wrapText="1"/>
    </xf>
    <xf numFmtId="0" fontId="11" fillId="13" borderId="12" xfId="0" applyFont="1" applyFill="1" applyBorder="1" applyAlignment="1">
      <alignment wrapText="1"/>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25" xfId="0" applyFont="1" applyFill="1" applyBorder="1" applyAlignment="1">
      <alignment horizontal="center"/>
    </xf>
    <xf numFmtId="0" fontId="28" fillId="2" borderId="1" xfId="0" applyFont="1" applyFill="1" applyBorder="1" applyAlignment="1"/>
    <xf numFmtId="49" fontId="30" fillId="12" borderId="1" xfId="0" applyNumberFormat="1" applyFont="1" applyFill="1" applyBorder="1" applyAlignment="1">
      <alignment horizontal="center" vertical="center" wrapText="1"/>
    </xf>
    <xf numFmtId="49" fontId="30" fillId="8" borderId="1" xfId="0" applyNumberFormat="1" applyFont="1" applyFill="1" applyBorder="1" applyAlignment="1">
      <alignment horizontal="center" vertical="center" wrapText="1"/>
    </xf>
    <xf numFmtId="49" fontId="30" fillId="9" borderId="1" xfId="0" applyNumberFormat="1" applyFont="1" applyFill="1" applyBorder="1" applyAlignment="1">
      <alignment horizontal="center" vertical="center" wrapText="1"/>
    </xf>
    <xf numFmtId="0" fontId="20" fillId="5" borderId="1" xfId="19" applyFont="1" applyFill="1" applyAlignment="1">
      <alignment horizontal="left"/>
    </xf>
    <xf numFmtId="9" fontId="18" fillId="7" borderId="2" xfId="19" applyNumberFormat="1" applyFont="1" applyFill="1" applyBorder="1" applyProtection="1">
      <protection locked="0"/>
    </xf>
    <xf numFmtId="9" fontId="18" fillId="7" borderId="12" xfId="19" applyNumberFormat="1" applyFont="1" applyFill="1" applyBorder="1" applyProtection="1">
      <protection locked="0"/>
    </xf>
    <xf numFmtId="0" fontId="20" fillId="5" borderId="1" xfId="19" applyFont="1" applyFill="1" applyAlignment="1" applyProtection="1">
      <alignment wrapText="1"/>
      <protection locked="0"/>
    </xf>
    <xf numFmtId="0" fontId="19" fillId="5" borderId="9" xfId="19" applyFont="1" applyFill="1" applyBorder="1" applyAlignment="1" applyProtection="1">
      <alignment horizontal="center"/>
      <protection locked="0"/>
    </xf>
    <xf numFmtId="0" fontId="19" fillId="5" borderId="1" xfId="19" applyFont="1" applyFill="1" applyAlignment="1" applyProtection="1">
      <alignment horizontal="center"/>
      <protection locked="0"/>
    </xf>
    <xf numFmtId="166" fontId="0" fillId="0" borderId="0" xfId="0" applyNumberFormat="1"/>
    <xf numFmtId="0" fontId="29" fillId="14" borderId="21" xfId="0" applyFont="1" applyFill="1" applyBorder="1" applyAlignment="1">
      <alignment horizontal="left" wrapText="1"/>
    </xf>
    <xf numFmtId="0" fontId="0" fillId="15" borderId="0" xfId="0" applyFill="1"/>
    <xf numFmtId="0" fontId="29" fillId="14" borderId="1" xfId="0" applyFont="1" applyFill="1" applyBorder="1" applyAlignment="1">
      <alignment horizontal="left" wrapText="1"/>
    </xf>
    <xf numFmtId="49" fontId="29" fillId="14" borderId="1" xfId="0" applyNumberFormat="1" applyFont="1" applyFill="1" applyBorder="1" applyAlignment="1">
      <alignment horizontal="left" wrapText="1"/>
    </xf>
    <xf numFmtId="0" fontId="29" fillId="14" borderId="20" xfId="0" applyFont="1" applyFill="1" applyBorder="1" applyAlignment="1">
      <alignment horizontal="left" wrapText="1"/>
    </xf>
    <xf numFmtId="166" fontId="0" fillId="15" borderId="0" xfId="0" applyNumberFormat="1" applyFill="1"/>
    <xf numFmtId="166" fontId="0" fillId="16" borderId="0" xfId="0" applyNumberFormat="1" applyFill="1"/>
    <xf numFmtId="166" fontId="0" fillId="17" borderId="0" xfId="0" applyNumberFormat="1" applyFill="1"/>
    <xf numFmtId="0" fontId="28" fillId="6" borderId="0" xfId="0" applyFont="1" applyFill="1" applyAlignment="1">
      <alignment wrapText="1"/>
    </xf>
  </cellXfs>
  <cellStyles count="20">
    <cellStyle name="Hyperlink" xfId="3" builtinId="8"/>
    <cellStyle name="Hyperlink 2" xfId="11" xr:uid="{00000000-0005-0000-0000-000001000000}"/>
    <cellStyle name="Normal" xfId="0" builtinId="0"/>
    <cellStyle name="Normal 2" xfId="1" xr:uid="{00000000-0005-0000-0000-000003000000}"/>
    <cellStyle name="Normal 2 2" xfId="9" xr:uid="{00000000-0005-0000-0000-000004000000}"/>
    <cellStyle name="Normal 2 3" xfId="17" xr:uid="{00000000-0005-0000-0000-000005000000}"/>
    <cellStyle name="Normal 3" xfId="2" xr:uid="{00000000-0005-0000-0000-000006000000}"/>
    <cellStyle name="Normal 3 2" xfId="4" xr:uid="{00000000-0005-0000-0000-000007000000}"/>
    <cellStyle name="Normal 3 2 2" xfId="12" xr:uid="{00000000-0005-0000-0000-000008000000}"/>
    <cellStyle name="Normal 3 3" xfId="6" xr:uid="{00000000-0005-0000-0000-000009000000}"/>
    <cellStyle name="Normal 3 3 2" xfId="7" xr:uid="{00000000-0005-0000-0000-00000A000000}"/>
    <cellStyle name="Normal 3 3 2 2" xfId="14" xr:uid="{00000000-0005-0000-0000-00000B000000}"/>
    <cellStyle name="Normal 3 3 3" xfId="8" xr:uid="{00000000-0005-0000-0000-00000C000000}"/>
    <cellStyle name="Normal 3 3 3 2" xfId="15" xr:uid="{00000000-0005-0000-0000-00000D000000}"/>
    <cellStyle name="Normal 3 3 3 3" xfId="18" xr:uid="{D097A40B-2F53-47AF-B4A4-66B9A0181BFC}"/>
    <cellStyle name="Normal 3 3 3 4" xfId="19" xr:uid="{7127376D-1F16-43BD-A5C7-078167DF02AD}"/>
    <cellStyle name="Normal 3 3 4" xfId="13" xr:uid="{00000000-0005-0000-0000-00000E000000}"/>
    <cellStyle name="Normal 3 4" xfId="10" xr:uid="{00000000-0005-0000-0000-00000F000000}"/>
    <cellStyle name="Normal 4" xfId="5" xr:uid="{00000000-0005-0000-0000-000010000000}"/>
    <cellStyle name="Normal 5" xfId="16" xr:uid="{00000000-0005-0000-0000-000011000000}"/>
  </cellStyles>
  <dxfs count="65">
    <dxf>
      <font>
        <b val="0"/>
        <i val="0"/>
        <strike val="0"/>
        <condense val="0"/>
        <extend val="0"/>
        <outline val="0"/>
        <shadow val="0"/>
        <u val="none"/>
        <vertAlign val="baseline"/>
        <sz val="10"/>
        <color theme="1" tint="4.9989318521683403E-2"/>
        <name val="Arial"/>
        <family val="2"/>
        <scheme val="none"/>
      </font>
      <fill>
        <patternFill patternType="solid">
          <fgColor indexed="64"/>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166" formatCode="\£###0"/>
      <fill>
        <patternFill patternType="solid">
          <fgColor indexed="64"/>
          <bgColor theme="9"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166" formatCode="\£###0"/>
      <fill>
        <patternFill patternType="solid">
          <fgColor indexed="64"/>
          <bgColor theme="7"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166" formatCode="\£###0"/>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166" formatCode="\£###0"/>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30" formatCode="@"/>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166"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30" formatCode="@"/>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rgb="FFD9D9D9"/>
          <bgColor theme="5"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166" formatCode="\£###0"/>
      <fill>
        <patternFill patternType="solid">
          <fgColor indexed="64"/>
          <bgColor rgb="FF92D050"/>
        </patternFill>
      </fill>
      <alignment horizontal="left" vertical="bottom" textRotation="0" wrapText="0" indent="0" justifyLastLine="0" shrinkToFit="0" readingOrder="0"/>
    </dxf>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tint="4.9989318521683403E-2"/>
        <name val="Arial"/>
        <family val="2"/>
        <scheme val="none"/>
      </font>
      <numFmt numFmtId="30" formatCode="@"/>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color theme="1" tint="4.9989318521683403E-2"/>
        <name val="Arial"/>
        <family val="2"/>
        <scheme val="none"/>
      </font>
    </dxf>
    <dxf>
      <border outline="0">
        <left style="thin">
          <color theme="0" tint="-0.14996795556505021"/>
        </left>
        <right style="thin">
          <color theme="0" tint="-0.14996795556505021"/>
        </right>
        <top style="medium">
          <color indexed="64"/>
        </top>
      </border>
    </dxf>
    <dxf>
      <font>
        <strike val="0"/>
        <outline val="0"/>
        <shadow val="0"/>
        <u val="none"/>
        <vertAlign val="baseline"/>
        <color theme="1" tint="4.9989318521683403E-2"/>
        <name val="Arial"/>
        <family val="2"/>
        <scheme val="none"/>
      </font>
    </dxf>
  </dxfs>
  <tableStyles count="1" defaultTableStyle="TableStyleMedium9" defaultPivotStyle="PivotStyleMedium4">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ukri.org/wp-content/uploads/2021/02/UKRI-230221-UKRI-JISC-APC-template-reporting-guidance.pdf"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5B8AA2B1-E61F-4BC4-A869-7A46AFADA4B5}"/>
            </a:ext>
          </a:extLst>
        </xdr:cNvPr>
        <xdr:cNvSpPr txBox="1"/>
      </xdr:nvSpPr>
      <xdr:spPr>
        <a:xfrm>
          <a:off x="28575" y="9525"/>
          <a:ext cx="10509885" cy="1543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a:t>https://www.ukri.org/wp-content/uploads/2021/02/UKRI-230221-UKRI-JISC-APC-template-reporting-guidance.pdf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68792</xdr:colOff>
      <xdr:row>30</xdr:row>
      <xdr:rowOff>169333</xdr:rowOff>
    </xdr:from>
    <xdr:to>
      <xdr:col>6</xdr:col>
      <xdr:colOff>1268942</xdr:colOff>
      <xdr:row>46</xdr:row>
      <xdr:rowOff>158750</xdr:rowOff>
    </xdr:to>
    <xdr:sp macro="" textlink="" fLocksText="0">
      <xdr:nvSpPr>
        <xdr:cNvPr id="3" name="TextBox 2">
          <a:extLst>
            <a:ext uri="{FF2B5EF4-FFF2-40B4-BE49-F238E27FC236}">
              <a16:creationId xmlns:a16="http://schemas.microsoft.com/office/drawing/2014/main" id="{B7F63DCF-779F-412D-8E91-A4D59D2B0586}"/>
            </a:ext>
          </a:extLst>
        </xdr:cNvPr>
        <xdr:cNvSpPr txBox="1"/>
      </xdr:nvSpPr>
      <xdr:spPr>
        <a:xfrm>
          <a:off x="6682952" y="5899573"/>
          <a:ext cx="5467350" cy="30450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fLocksWithSheet="0"/>
  </xdr:twoCellAnchor>
  <xdr:twoCellAnchor>
    <xdr:from>
      <xdr:col>7</xdr:col>
      <xdr:colOff>105832</xdr:colOff>
      <xdr:row>24</xdr:row>
      <xdr:rowOff>10583</xdr:rowOff>
    </xdr:from>
    <xdr:to>
      <xdr:col>19</xdr:col>
      <xdr:colOff>52916</xdr:colOff>
      <xdr:row>37</xdr:row>
      <xdr:rowOff>63500</xdr:rowOff>
    </xdr:to>
    <xdr:sp macro="" textlink="">
      <xdr:nvSpPr>
        <xdr:cNvPr id="4" name="Rectangle 3">
          <a:extLst>
            <a:ext uri="{FF2B5EF4-FFF2-40B4-BE49-F238E27FC236}">
              <a16:creationId xmlns:a16="http://schemas.microsoft.com/office/drawing/2014/main" id="{1C0146DB-CF2D-4100-A2DB-E697104A1423}"/>
            </a:ext>
          </a:extLst>
        </xdr:cNvPr>
        <xdr:cNvSpPr/>
      </xdr:nvSpPr>
      <xdr:spPr>
        <a:xfrm>
          <a:off x="12297832" y="4216823"/>
          <a:ext cx="7445164" cy="2849457"/>
        </a:xfrm>
        <a:prstGeom prst="rect">
          <a:avLst/>
        </a:prstGeom>
        <a:solidFill>
          <a:schemeClr val="accent3">
            <a:lumMod val="20000"/>
            <a:lumOff val="80000"/>
          </a:schemeClr>
        </a:solidFill>
        <a:ln w="381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chemeClr val="tx1"/>
              </a:solidFill>
            </a:rPr>
            <a:t>Section D </a:t>
          </a:r>
        </a:p>
        <a:p>
          <a:pPr algn="l"/>
          <a:endParaRPr lang="en-GB" sz="1100" b="1">
            <a:solidFill>
              <a:schemeClr val="tx1"/>
            </a:solidFill>
          </a:endParaRPr>
        </a:p>
        <a:p>
          <a:pPr algn="l"/>
          <a:r>
            <a:rPr lang="en-GB" sz="1100" b="1">
              <a:solidFill>
                <a:schemeClr val="tx1"/>
              </a:solidFill>
            </a:rPr>
            <a:t>Total OA Grant received </a:t>
          </a:r>
          <a:r>
            <a:rPr lang="en-GB" sz="1100">
              <a:solidFill>
                <a:schemeClr val="tx1"/>
              </a:solidFill>
            </a:rPr>
            <a:t>- This is the total</a:t>
          </a:r>
          <a:r>
            <a:rPr lang="en-GB" sz="1100" baseline="0">
              <a:solidFill>
                <a:schemeClr val="tx1"/>
              </a:solidFill>
            </a:rPr>
            <a:t> award you have been awarded, not just what you have been paid to date.</a:t>
          </a:r>
        </a:p>
        <a:p>
          <a:pPr algn="l"/>
          <a:endParaRPr lang="en-GB" sz="1100" baseline="0">
            <a:solidFill>
              <a:schemeClr val="tx1"/>
            </a:solidFill>
          </a:endParaRPr>
        </a:p>
        <a:p>
          <a:pPr algn="l"/>
          <a:r>
            <a:rPr lang="en-GB" sz="1100" b="1" baseline="0">
              <a:solidFill>
                <a:schemeClr val="tx1"/>
              </a:solidFill>
            </a:rPr>
            <a:t>Total OA Grant Spend </a:t>
          </a:r>
          <a:r>
            <a:rPr lang="en-GB" sz="1100" baseline="0">
              <a:solidFill>
                <a:schemeClr val="tx1"/>
              </a:solidFill>
            </a:rPr>
            <a:t>- This is the total year's spend which can be higher, lower or equal to the Total OA grant received. This should match or closely match the figure you have entered in your FES (Finanacial Expenditure Statement)  via Je-S</a:t>
          </a:r>
        </a:p>
        <a:p>
          <a:pPr algn="l"/>
          <a:endParaRPr lang="en-GB" sz="1100" baseline="0">
            <a:solidFill>
              <a:schemeClr val="tx1"/>
            </a:solidFill>
          </a:endParaRPr>
        </a:p>
        <a:p>
          <a:pPr algn="l"/>
          <a:r>
            <a:rPr lang="en-GB" sz="1100" b="1" baseline="0">
              <a:solidFill>
                <a:schemeClr val="tx1"/>
              </a:solidFill>
            </a:rPr>
            <a:t>Difference</a:t>
          </a:r>
          <a:r>
            <a:rPr lang="en-GB" sz="1100" baseline="0">
              <a:solidFill>
                <a:schemeClr val="tx1"/>
              </a:solidFill>
            </a:rPr>
            <a:t> - The difference between the OA grant received and spend. So if you are under/overspent.</a:t>
          </a:r>
        </a:p>
        <a:p>
          <a:pPr algn="l"/>
          <a:endParaRPr lang="en-GB" sz="1100" baseline="0">
            <a:solidFill>
              <a:schemeClr val="tx1"/>
            </a:solidFill>
          </a:endParaRPr>
        </a:p>
        <a:p>
          <a:pPr algn="l"/>
          <a:r>
            <a:rPr lang="en-GB" sz="1100" baseline="0">
              <a:solidFill>
                <a:schemeClr val="tx1"/>
              </a:solidFill>
            </a:rPr>
            <a:t>Payments are made in 4 quarters with the final quarter being held. When you submit the figure in Je-S the system will deterime if the final payment needs to be paid out or not. </a:t>
          </a:r>
        </a:p>
        <a:p>
          <a:pPr algn="l"/>
          <a:endParaRPr lang="en-GB" sz="1100" baseline="0">
            <a:solidFill>
              <a:schemeClr val="tx1"/>
            </a:solidFill>
          </a:endParaRPr>
        </a:p>
        <a:p>
          <a:pPr algn="l"/>
          <a:r>
            <a:rPr lang="en-GB" sz="1100" baseline="0">
              <a:solidFill>
                <a:schemeClr val="tx1"/>
              </a:solidFill>
            </a:rPr>
            <a:t>RO's cover overspends and this is just for reporting. </a:t>
          </a:r>
        </a:p>
        <a:p>
          <a:pPr algn="l"/>
          <a:r>
            <a:rPr lang="en-GB" sz="1100" baseline="0">
              <a:solidFill>
                <a:schemeClr val="tx1"/>
              </a:solidFill>
            </a:rPr>
            <a:t>Any unspent funds are returned to UKRI. This depends on the amount of underspend and what has already been paid. </a:t>
          </a:r>
        </a:p>
        <a:p>
          <a:pPr algn="l"/>
          <a:endParaRPr lang="en-GB" sz="1100" baseline="0">
            <a:solidFill>
              <a:schemeClr val="tx1"/>
            </a:solidFill>
          </a:endParaRPr>
        </a:p>
        <a:p>
          <a:pPr algn="l"/>
          <a:r>
            <a:rPr lang="en-GB" sz="1100" baseline="0">
              <a:solidFill>
                <a:schemeClr val="tx1"/>
              </a:solidFill>
            </a:rPr>
            <a:t>Any questions please email: GrantsPostAward@funding.co.uk</a:t>
          </a:r>
        </a:p>
        <a:p>
          <a:pPr algn="l"/>
          <a:endParaRPr lang="en-GB" sz="1100" baseline="0">
            <a:solidFill>
              <a:schemeClr val="tx1"/>
            </a:solidFill>
          </a:endParaRPr>
        </a:p>
        <a:p>
          <a:pPr algn="l"/>
          <a:endParaRPr lang="en-GB" sz="1100" baseline="0">
            <a:solidFill>
              <a:schemeClr val="tx1"/>
            </a:solidFill>
          </a:endParaRPr>
        </a:p>
        <a:p>
          <a:pPr algn="l"/>
          <a:endParaRPr lang="en-GB" sz="1100" baseline="0">
            <a:solidFill>
              <a:schemeClr val="tx1"/>
            </a:solidFill>
          </a:endParaRPr>
        </a:p>
        <a:p>
          <a:pPr algn="l"/>
          <a:endParaRPr lang="en-GB" sz="1100" baseline="0">
            <a:solidFill>
              <a:schemeClr val="tx1"/>
            </a:solidFill>
          </a:endParaRPr>
        </a:p>
        <a:p>
          <a:pPr algn="l"/>
          <a:endParaRPr lang="en-GB" sz="1100" baseline="0">
            <a:solidFill>
              <a:schemeClr val="tx1"/>
            </a:solidFill>
          </a:endParaRPr>
        </a:p>
        <a:p>
          <a:pPr algn="l"/>
          <a:endParaRPr lang="en-GB" sz="1100" baseline="0">
            <a:solidFill>
              <a:schemeClr val="tx1"/>
            </a:solidFill>
          </a:endParaRPr>
        </a:p>
        <a:p>
          <a:pPr algn="l"/>
          <a:endParaRPr lang="en-GB" sz="1100" baseline="0">
            <a:solidFill>
              <a:schemeClr val="tx1"/>
            </a:solidFill>
          </a:endParaRPr>
        </a:p>
        <a:p>
          <a:pPr algn="l"/>
          <a:endParaRPr lang="en-GB" sz="1100" baseline="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Amy Devenney" id="{99D71AD5-9660-4333-BFCB-ED95CE9A8596}" userId="Amy.Devenney@jisc.ac.uk" providerId="PeoplePicker"/>
  <person displayName="Kate Amos" id="{B39C1F57-F965-433A-A097-B18E51851832}" userId="S::kate.amos@jisc.ac.uk::c4ebd62d-7bee-40ee-9c91-fc67d0fb43ee" providerId="AD"/>
  <person displayName="Helen Dobson" id="{77F1B50B-D807-48E1-A5DA-9905E0A5351E}" userId="S::helen.dobson@jisc.ac.uk::d38757a0-1dbe-4395-b075-68fac9ef33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c" displayName="apc" ref="A4:AD33" headerRowDxfId="64" totalsRowDxfId="62" tableBorderDxfId="63">
  <autoFilter ref="A4:AD3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Date of acceptance" totalsRowLabel="Total" dataDxfId="61" totalsRowDxfId="60"/>
    <tableColumn id="2" xr3:uid="{00000000-0010-0000-0000-000002000000}" name="PubMed ID" dataDxfId="21" totalsRowDxfId="59"/>
    <tableColumn id="3" xr3:uid="{00000000-0010-0000-0000-000003000000}" name="DOI" dataDxfId="19" totalsRowDxfId="58"/>
    <tableColumn id="4" xr3:uid="{00000000-0010-0000-0000-000004000000}" name="Publisher" dataDxfId="20" totalsRowDxfId="57"/>
    <tableColumn id="5" xr3:uid="{00000000-0010-0000-0000-000005000000}" name="Journal" dataDxfId="56" totalsRowDxfId="55"/>
    <tableColumn id="6" xr3:uid="{00000000-0010-0000-0000-000006000000}" name="E-ISSN" dataDxfId="54" totalsRowDxfId="53"/>
    <tableColumn id="7" xr3:uid="{00000000-0010-0000-0000-000007000000}" name="Type of publication" dataDxfId="18" totalsRowDxfId="52"/>
    <tableColumn id="8" xr3:uid="{00000000-0010-0000-0000-000008000000}" name="Article title" dataDxfId="17" totalsRowDxfId="51"/>
    <tableColumn id="9" xr3:uid="{00000000-0010-0000-0000-000009000000}" name="Date of publication" dataDxfId="16" totalsRowDxfId="50"/>
    <tableColumn id="10" xr3:uid="{00000000-0010-0000-0000-00000A000000}" name="Fund that APC is paid from (1)" dataDxfId="14" totalsRowDxfId="49"/>
    <tableColumn id="11" xr3:uid="{00000000-0010-0000-0000-00000B000000}" name="Fund that APC is paid from (2)" dataDxfId="15" totalsRowDxfId="48"/>
    <tableColumn id="12" xr3:uid="{00000000-0010-0000-0000-00000C000000}" name="Fund that APC is paid from (3)" dataDxfId="13" totalsRowDxfId="47"/>
    <tableColumn id="13" xr3:uid="{00000000-0010-0000-0000-00000D000000}" name="Funder of research (1)" dataDxfId="12" totalsRowDxfId="46"/>
    <tableColumn id="14" xr3:uid="{00000000-0010-0000-0000-00000E000000}" name="Grant ID (1)" dataDxfId="10" totalsRowDxfId="45"/>
    <tableColumn id="15" xr3:uid="{00000000-0010-0000-0000-00000F000000}" name="Funder of research (2)" dataDxfId="11" totalsRowDxfId="44"/>
    <tableColumn id="16" xr3:uid="{00000000-0010-0000-0000-000010000000}" name="Grant ID (2)" dataDxfId="43" totalsRowDxfId="42"/>
    <tableColumn id="17" xr3:uid="{00000000-0010-0000-0000-000011000000}" name="Funder of research (3)" dataDxfId="41" totalsRowDxfId="40"/>
    <tableColumn id="18" xr3:uid="{00000000-0010-0000-0000-000012000000}" name="Grant ID (3)" dataDxfId="9" totalsRowDxfId="39"/>
    <tableColumn id="19" xr3:uid="{00000000-0010-0000-0000-000013000000}" name="Date of APC payment" dataDxfId="7" totalsRowDxfId="38"/>
    <tableColumn id="20" xr3:uid="{00000000-0010-0000-0000-000014000000}" name="APC paid (actual currency) excluding VAT" dataDxfId="8" totalsRowDxfId="37"/>
    <tableColumn id="21" xr3:uid="{00000000-0010-0000-0000-000015000000}" name="Currency of APC" dataDxfId="36" totalsRowDxfId="35"/>
    <tableColumn id="22" xr3:uid="{00000000-0010-0000-0000-000016000000}" name="APC paid (£) including VAT if charged" dataDxfId="6" totalsRowDxfId="34"/>
    <tableColumn id="23" xr3:uid="{00000000-0010-0000-0000-000017000000}" name="Additional publication costs (£)" dataDxfId="22" totalsRowDxfId="33"/>
    <tableColumn id="24" xr3:uid="{00000000-0010-0000-0000-000018000000}" name="Discounts, memberships &amp; pre-payment agreements" dataDxfId="5"/>
    <tableColumn id="31" xr3:uid="{AFD18E1C-BD32-4CED-A582-C4316C875E53}" name="Transitional Agreement article published under" dataDxfId="4"/>
    <tableColumn id="25" xr3:uid="{00000000-0010-0000-0000-000019000000}" name="Amount of APC charged to COAF grant (including VAT if charged) in £" dataDxfId="3" totalsRowDxfId="32"/>
    <tableColumn id="26" xr3:uid="{00000000-0010-0000-0000-00001A000000}" name="Amount of APC charged to RCUK OA fund (including VAT if charged) in £" dataDxfId="2" totalsRowDxfId="31"/>
    <tableColumn id="27" xr3:uid="{00000000-0010-0000-0000-00001B000000}" name="Licence" dataDxfId="0"/>
    <tableColumn id="29" xr3:uid="{81C084F8-D6D6-43D4-A7C8-431B4A963948}" name="Origin of data" dataDxfId="1" totalsRowDxfId="30"/>
    <tableColumn id="28" xr3:uid="{00000000-0010-0000-0000-00001C000000}" name="Notes" totalsRowFunction="count" dataDxfId="29" totalsRowDxfId="28"/>
  </tableColumns>
  <tableStyleInfo name="TableStyleLight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69A290-4F3A-42FF-AF6B-A808608822F9}" name="Table14" displayName="Table14" ref="B40:C47" totalsRowShown="0" headerRowDxfId="27" dataDxfId="26" tableBorderDxfId="25">
  <autoFilter ref="B40:C47" xr:uid="{00000000-0009-0000-0100-000003000000}"/>
  <tableColumns count="2">
    <tableColumn id="1" xr3:uid="{00A07513-A7A7-4527-86A6-11914F3745D6}" name="Other OA costs     " dataDxfId="24" dataCellStyle="Normal 3 3"/>
    <tableColumn id="2" xr3:uid="{13054DC2-F6A9-4190-B902-8E02F0574871}" name="Amount" dataDxfId="2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10-13T11:04:12.13" personId="{B39C1F57-F965-433A-A097-B18E51851832}" id="{552043C6-F612-437A-A13B-94C09C42A9E2}">
    <text>Do we want it including or excluding VAT?</text>
  </threadedComment>
  <threadedComment ref="A21" dT="2021-03-24T13:29:32.19" personId="{77F1B50B-D807-48E1-A5DA-9905E0A5351E}" id="{7AFA89A5-00FF-4893-9D5E-9F4039C551E0}" done="1">
    <text>@Amy Devenney Should these be listed separately? Institutions can sign up to one or both.</text>
    <mentions>
      <mention mentionpersonId="{99D71AD5-9660-4333-BFCB-ED95CE9A8596}" mentionId="{B9232A66-F897-4768-BF44-719A4C9A30A0}" startIndex="0" length="1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17" Type="http://schemas.openxmlformats.org/officeDocument/2006/relationships/comments" Target="../comments1.xml"/><Relationship Id="rId2" Type="http://schemas.openxmlformats.org/officeDocument/2006/relationships/hyperlink" Target="http://dictionary.casrai.org/Journal_Article/DOI" TargetMode="External"/><Relationship Id="rId16" Type="http://schemas.openxmlformats.org/officeDocument/2006/relationships/vmlDrawing" Target="../drawings/vmlDrawing1.vm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ellcome.org/grant-funding/wellcome-and-coaf-open-access-spend-201819" TargetMode="External"/><Relationship Id="rId2" Type="http://schemas.openxmlformats.org/officeDocument/2006/relationships/hyperlink" Target="https://wellcome.org/grant-funding/guidance/open-access-guidance/wellcome-and-coaf-open-access-spend-201718" TargetMode="External"/><Relationship Id="rId1" Type="http://schemas.openxmlformats.org/officeDocument/2006/relationships/hyperlink" Target="https://wellcome.org/grant-funding/wellcome-and-coaf-open-access-spend-201617" TargetMode="External"/><Relationship Id="rId6" Type="http://schemas.openxmlformats.org/officeDocument/2006/relationships/printerSettings" Target="../printerSettings/printerSettings3.bin"/><Relationship Id="rId5" Type="http://schemas.openxmlformats.org/officeDocument/2006/relationships/hyperlink" Target="https://wellcome.org/grant-funding/guidance/open-access-guidance/wellcome-and-coaf-open-access-spend-201718" TargetMode="External"/><Relationship Id="rId4" Type="http://schemas.openxmlformats.org/officeDocument/2006/relationships/hyperlink" Target="https://wellcome.org/grant-funding/wellcome-and-coaf-open-access-spend-201819"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B3" sqref="B3"/>
    </sheetView>
  </sheetViews>
  <sheetFormatPr defaultRowHeight="15.75" customHeight="1" x14ac:dyDescent="0.25"/>
  <cols>
    <col min="1" max="1" width="83.6328125" customWidth="1"/>
    <col min="2" max="2" width="46.6328125" customWidth="1"/>
    <col min="3" max="3" width="77" bestFit="1" customWidth="1"/>
  </cols>
  <sheetData>
    <row r="1" spans="1:4" ht="30" customHeight="1" x14ac:dyDescent="0.3">
      <c r="A1" s="42" t="s">
        <v>0</v>
      </c>
      <c r="B1" s="43"/>
      <c r="C1" s="44"/>
      <c r="D1" s="3"/>
    </row>
    <row r="2" spans="1:4" ht="48.5" customHeight="1" x14ac:dyDescent="0.25">
      <c r="A2" s="145" t="s">
        <v>1</v>
      </c>
      <c r="B2" s="146"/>
      <c r="C2" s="4"/>
    </row>
    <row r="3" spans="1:4" ht="67.25" customHeight="1" x14ac:dyDescent="0.25">
      <c r="A3" s="147" t="s">
        <v>2</v>
      </c>
      <c r="B3" s="148"/>
      <c r="C3" s="141"/>
    </row>
    <row r="4" spans="1:4" ht="56" customHeight="1" x14ac:dyDescent="0.25">
      <c r="A4" s="147" t="s">
        <v>3</v>
      </c>
      <c r="C4" s="141"/>
      <c r="D4" s="3"/>
    </row>
    <row r="5" spans="1:4" ht="23" customHeight="1" x14ac:dyDescent="0.25">
      <c r="A5" s="39"/>
      <c r="B5" s="40"/>
      <c r="C5" s="41"/>
      <c r="D5"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topLeftCell="A6" zoomScaleNormal="100" workbookViewId="0">
      <selection activeCell="A8" sqref="A8"/>
    </sheetView>
  </sheetViews>
  <sheetFormatPr defaultColWidth="9.36328125" defaultRowHeight="12.5" x14ac:dyDescent="0.25"/>
  <cols>
    <col min="1" max="1" width="13.36328125" style="1" customWidth="1"/>
    <col min="2" max="2" width="57.6328125" style="1" customWidth="1"/>
    <col min="3" max="3" width="71.36328125" style="1" customWidth="1"/>
    <col min="4" max="4" width="19.36328125" style="2" customWidth="1"/>
    <col min="5" max="5" width="20.36328125" style="27" customWidth="1"/>
    <col min="6" max="16384" width="9.36328125" style="1"/>
  </cols>
  <sheetData>
    <row r="1" spans="1:5" ht="30" customHeight="1" x14ac:dyDescent="0.3">
      <c r="A1" s="232" t="s">
        <v>4</v>
      </c>
      <c r="B1" s="233"/>
      <c r="C1" s="10"/>
      <c r="D1" s="23"/>
      <c r="E1" s="26"/>
    </row>
    <row r="2" spans="1:5" s="2" customFormat="1" ht="142.25" customHeight="1" x14ac:dyDescent="0.25">
      <c r="A2" s="234" t="s">
        <v>5</v>
      </c>
      <c r="B2" s="235"/>
      <c r="C2" s="86" t="s">
        <v>6</v>
      </c>
      <c r="D2" s="6"/>
      <c r="E2" s="6"/>
    </row>
    <row r="3" spans="1:5" s="2" customFormat="1" ht="68" customHeight="1" x14ac:dyDescent="0.25">
      <c r="A3" s="236" t="s">
        <v>7</v>
      </c>
      <c r="B3" s="237"/>
      <c r="C3" s="28"/>
      <c r="D3" s="23"/>
      <c r="E3" s="23"/>
    </row>
    <row r="4" spans="1:5" s="2" customFormat="1" ht="74.75" customHeight="1" x14ac:dyDescent="0.25">
      <c r="A4" s="231" t="s">
        <v>336</v>
      </c>
      <c r="B4" s="231"/>
      <c r="C4" s="29"/>
      <c r="D4" s="23"/>
      <c r="E4" s="23"/>
    </row>
    <row r="5" spans="1:5" s="2" customFormat="1" ht="98.75" customHeight="1" x14ac:dyDescent="0.25">
      <c r="A5" s="238" t="s">
        <v>8</v>
      </c>
      <c r="B5" s="238"/>
      <c r="C5" s="29"/>
      <c r="D5" s="23"/>
      <c r="E5" s="23"/>
    </row>
    <row r="6" spans="1:5" ht="15.75" customHeight="1" x14ac:dyDescent="0.25">
      <c r="A6" s="24"/>
      <c r="B6" s="24"/>
      <c r="C6" s="11"/>
      <c r="D6" s="23"/>
      <c r="E6" s="26"/>
    </row>
    <row r="7" spans="1:5" ht="29" customHeight="1" x14ac:dyDescent="0.3">
      <c r="A7" s="7"/>
      <c r="B7" s="7" t="s">
        <v>9</v>
      </c>
      <c r="C7" s="9" t="s">
        <v>10</v>
      </c>
      <c r="D7" s="25" t="s">
        <v>11</v>
      </c>
      <c r="E7" s="38" t="s">
        <v>12</v>
      </c>
    </row>
    <row r="8" spans="1:5" ht="50" x14ac:dyDescent="0.25">
      <c r="A8" s="143" t="s">
        <v>13</v>
      </c>
      <c r="B8" s="34" t="s">
        <v>14</v>
      </c>
      <c r="C8" s="34" t="s">
        <v>15</v>
      </c>
      <c r="D8" s="34" t="s">
        <v>16</v>
      </c>
      <c r="E8" s="33" t="s">
        <v>17</v>
      </c>
    </row>
    <row r="9" spans="1:5" x14ac:dyDescent="0.25">
      <c r="A9" s="229" t="s">
        <v>18</v>
      </c>
      <c r="B9" s="78" t="s">
        <v>19</v>
      </c>
      <c r="C9" s="78" t="s">
        <v>20</v>
      </c>
      <c r="D9" s="78"/>
      <c r="E9" s="79" t="s">
        <v>21</v>
      </c>
    </row>
    <row r="10" spans="1:5" ht="25" x14ac:dyDescent="0.25">
      <c r="A10" s="229"/>
      <c r="B10" s="78" t="s">
        <v>22</v>
      </c>
      <c r="C10" s="78" t="s">
        <v>23</v>
      </c>
      <c r="D10" s="78" t="s">
        <v>24</v>
      </c>
      <c r="E10" s="79" t="s">
        <v>25</v>
      </c>
    </row>
    <row r="11" spans="1:5" ht="25" x14ac:dyDescent="0.25">
      <c r="A11" s="229"/>
      <c r="B11" s="34" t="s">
        <v>26</v>
      </c>
      <c r="C11" s="34" t="s">
        <v>27</v>
      </c>
      <c r="D11" s="34" t="s">
        <v>28</v>
      </c>
      <c r="E11" s="33" t="s">
        <v>29</v>
      </c>
    </row>
    <row r="12" spans="1:5" ht="37.5" x14ac:dyDescent="0.25">
      <c r="A12" s="229"/>
      <c r="B12" s="34" t="s">
        <v>30</v>
      </c>
      <c r="C12" s="34" t="s">
        <v>31</v>
      </c>
      <c r="D12" s="34"/>
      <c r="E12" s="33" t="s">
        <v>32</v>
      </c>
    </row>
    <row r="13" spans="1:5" ht="25" x14ac:dyDescent="0.25">
      <c r="A13" s="229"/>
      <c r="B13" s="34" t="s">
        <v>33</v>
      </c>
      <c r="C13" s="34" t="s">
        <v>34</v>
      </c>
      <c r="D13" s="34" t="s">
        <v>35</v>
      </c>
      <c r="E13" s="33" t="s">
        <v>36</v>
      </c>
    </row>
    <row r="14" spans="1:5" ht="25" x14ac:dyDescent="0.25">
      <c r="A14" s="229"/>
      <c r="B14" s="34" t="s">
        <v>37</v>
      </c>
      <c r="C14" s="34" t="s">
        <v>38</v>
      </c>
      <c r="D14" s="34" t="s">
        <v>39</v>
      </c>
      <c r="E14" s="33" t="s">
        <v>40</v>
      </c>
    </row>
    <row r="15" spans="1:5" x14ac:dyDescent="0.25">
      <c r="A15" s="229"/>
      <c r="B15" s="78" t="s">
        <v>41</v>
      </c>
      <c r="C15" s="78" t="s">
        <v>42</v>
      </c>
      <c r="D15" s="78" t="s">
        <v>43</v>
      </c>
      <c r="E15" s="79" t="s">
        <v>44</v>
      </c>
    </row>
    <row r="16" spans="1:5" ht="25" x14ac:dyDescent="0.25">
      <c r="A16" s="230"/>
      <c r="B16" s="80" t="s">
        <v>45</v>
      </c>
      <c r="C16" s="80" t="s">
        <v>46</v>
      </c>
      <c r="D16" s="80" t="s">
        <v>47</v>
      </c>
      <c r="E16" s="81" t="s">
        <v>48</v>
      </c>
    </row>
    <row r="17" spans="1:5" ht="75" x14ac:dyDescent="0.25">
      <c r="A17" s="228" t="s">
        <v>49</v>
      </c>
      <c r="B17" s="78" t="s">
        <v>50</v>
      </c>
      <c r="C17" s="78" t="s">
        <v>51</v>
      </c>
      <c r="D17" s="78"/>
      <c r="E17" s="79" t="s">
        <v>52</v>
      </c>
    </row>
    <row r="18" spans="1:5" x14ac:dyDescent="0.25">
      <c r="A18" s="229"/>
      <c r="B18" s="34" t="s">
        <v>53</v>
      </c>
      <c r="C18" s="34" t="s">
        <v>54</v>
      </c>
      <c r="D18" s="34"/>
      <c r="E18" s="33" t="s">
        <v>52</v>
      </c>
    </row>
    <row r="19" spans="1:5" x14ac:dyDescent="0.25">
      <c r="A19" s="229"/>
      <c r="B19" s="34" t="s">
        <v>55</v>
      </c>
      <c r="C19" s="34" t="s">
        <v>56</v>
      </c>
      <c r="D19" s="34"/>
      <c r="E19" s="33" t="s">
        <v>52</v>
      </c>
    </row>
    <row r="20" spans="1:5" ht="37.5" x14ac:dyDescent="0.25">
      <c r="A20" s="229"/>
      <c r="B20" s="78" t="s">
        <v>57</v>
      </c>
      <c r="C20" s="78" t="s">
        <v>58</v>
      </c>
      <c r="D20" s="78" t="s">
        <v>59</v>
      </c>
      <c r="E20" s="79"/>
    </row>
    <row r="21" spans="1:5" x14ac:dyDescent="0.25">
      <c r="A21" s="229"/>
      <c r="B21" s="78" t="s">
        <v>60</v>
      </c>
      <c r="C21" s="78" t="s">
        <v>61</v>
      </c>
      <c r="D21" s="78" t="s">
        <v>59</v>
      </c>
      <c r="E21" s="79"/>
    </row>
    <row r="22" spans="1:5" x14ac:dyDescent="0.25">
      <c r="A22" s="229"/>
      <c r="B22" s="34" t="s">
        <v>62</v>
      </c>
      <c r="C22" s="34" t="s">
        <v>63</v>
      </c>
      <c r="D22" s="34" t="s">
        <v>59</v>
      </c>
      <c r="E22" s="33"/>
    </row>
    <row r="23" spans="1:5" x14ac:dyDescent="0.25">
      <c r="A23" s="229"/>
      <c r="B23" s="34" t="s">
        <v>64</v>
      </c>
      <c r="C23" s="34" t="s">
        <v>65</v>
      </c>
      <c r="D23" s="34" t="s">
        <v>59</v>
      </c>
      <c r="E23" s="33"/>
    </row>
    <row r="24" spans="1:5" x14ac:dyDescent="0.25">
      <c r="A24" s="229"/>
      <c r="B24" s="34" t="s">
        <v>66</v>
      </c>
      <c r="C24" s="34" t="s">
        <v>67</v>
      </c>
      <c r="D24" s="34" t="s">
        <v>59</v>
      </c>
      <c r="E24" s="33"/>
    </row>
    <row r="25" spans="1:5" x14ac:dyDescent="0.25">
      <c r="A25" s="230"/>
      <c r="B25" s="34" t="s">
        <v>68</v>
      </c>
      <c r="C25" s="34" t="s">
        <v>69</v>
      </c>
      <c r="D25" s="34" t="s">
        <v>59</v>
      </c>
      <c r="E25" s="33"/>
    </row>
    <row r="26" spans="1:5" ht="50" x14ac:dyDescent="0.25">
      <c r="A26" s="228" t="s">
        <v>70</v>
      </c>
      <c r="B26" s="80" t="s">
        <v>71</v>
      </c>
      <c r="C26" s="80" t="s">
        <v>72</v>
      </c>
      <c r="D26" s="80"/>
      <c r="E26" s="81" t="s">
        <v>73</v>
      </c>
    </row>
    <row r="27" spans="1:5" ht="62.5" x14ac:dyDescent="0.25">
      <c r="A27" s="229"/>
      <c r="B27" s="34" t="s">
        <v>74</v>
      </c>
      <c r="C27" s="34" t="s">
        <v>75</v>
      </c>
      <c r="D27" s="34"/>
      <c r="E27" s="33" t="s">
        <v>76</v>
      </c>
    </row>
    <row r="28" spans="1:5" ht="25" x14ac:dyDescent="0.25">
      <c r="A28" s="229"/>
      <c r="B28" s="34" t="s">
        <v>77</v>
      </c>
      <c r="C28" s="34" t="s">
        <v>78</v>
      </c>
      <c r="D28" s="34"/>
      <c r="E28" s="33" t="s">
        <v>79</v>
      </c>
    </row>
    <row r="29" spans="1:5" ht="62.5" x14ac:dyDescent="0.25">
      <c r="A29" s="229"/>
      <c r="B29" s="78" t="s">
        <v>80</v>
      </c>
      <c r="C29" s="78" t="s">
        <v>81</v>
      </c>
      <c r="D29" s="78"/>
      <c r="E29" s="79"/>
    </row>
    <row r="30" spans="1:5" ht="37.5" x14ac:dyDescent="0.25">
      <c r="A30" s="229"/>
      <c r="B30" s="35" t="s">
        <v>82</v>
      </c>
      <c r="C30" s="35" t="s">
        <v>83</v>
      </c>
      <c r="D30" s="35"/>
      <c r="E30" s="30"/>
    </row>
    <row r="31" spans="1:5" ht="50" x14ac:dyDescent="0.25">
      <c r="A31" s="229"/>
      <c r="B31" s="78" t="s">
        <v>84</v>
      </c>
      <c r="C31" s="78" t="s">
        <v>85</v>
      </c>
      <c r="D31" s="78" t="s">
        <v>40</v>
      </c>
      <c r="E31" s="79"/>
    </row>
    <row r="32" spans="1:5" x14ac:dyDescent="0.25">
      <c r="A32" s="229"/>
      <c r="B32" s="78" t="s">
        <v>86</v>
      </c>
      <c r="C32" s="78" t="s">
        <v>87</v>
      </c>
      <c r="D32" s="78"/>
      <c r="E32" s="79"/>
    </row>
    <row r="33" spans="1:5" ht="37.5" x14ac:dyDescent="0.25">
      <c r="A33" s="229"/>
      <c r="B33" s="36" t="s">
        <v>88</v>
      </c>
      <c r="C33" s="36" t="s">
        <v>89</v>
      </c>
      <c r="D33" s="36" t="s">
        <v>40</v>
      </c>
      <c r="E33" s="32"/>
    </row>
    <row r="34" spans="1:5" x14ac:dyDescent="0.25">
      <c r="A34" s="230"/>
      <c r="B34" s="35" t="s">
        <v>90</v>
      </c>
      <c r="C34" s="35" t="s">
        <v>91</v>
      </c>
      <c r="D34" s="35" t="s">
        <v>40</v>
      </c>
      <c r="E34" s="30"/>
    </row>
    <row r="35" spans="1:5" ht="13" x14ac:dyDescent="0.25">
      <c r="A35" s="143" t="s">
        <v>92</v>
      </c>
      <c r="B35" s="78" t="s">
        <v>93</v>
      </c>
      <c r="C35" s="78" t="s">
        <v>94</v>
      </c>
      <c r="D35" s="78" t="s">
        <v>95</v>
      </c>
      <c r="E35" s="79" t="s">
        <v>96</v>
      </c>
    </row>
    <row r="36" spans="1:5" ht="25" x14ac:dyDescent="0.25">
      <c r="A36" s="8" t="s">
        <v>97</v>
      </c>
      <c r="B36" s="37" t="s">
        <v>97</v>
      </c>
      <c r="C36" s="37" t="s">
        <v>98</v>
      </c>
      <c r="D36" s="37"/>
      <c r="E36" s="31" t="s">
        <v>99</v>
      </c>
    </row>
    <row r="37" spans="1:5" ht="25" x14ac:dyDescent="0.3">
      <c r="A37" s="142" t="s">
        <v>100</v>
      </c>
      <c r="B37" s="1" t="s">
        <v>100</v>
      </c>
      <c r="C37" s="37" t="s">
        <v>101</v>
      </c>
    </row>
  </sheetData>
  <mergeCells count="8">
    <mergeCell ref="A17:A25"/>
    <mergeCell ref="A4:B4"/>
    <mergeCell ref="A1:B1"/>
    <mergeCell ref="A26:A34"/>
    <mergeCell ref="A2:B2"/>
    <mergeCell ref="A3:B3"/>
    <mergeCell ref="A9:A16"/>
    <mergeCell ref="A5:B5"/>
  </mergeCells>
  <hyperlinks>
    <hyperlink ref="E36" r:id="rId1" xr:uid="{00000000-0004-0000-0100-000000000000}"/>
    <hyperlink ref="E10" r:id="rId2" xr:uid="{00000000-0004-0000-0100-000001000000}"/>
    <hyperlink ref="E13" r:id="rId3" xr:uid="{00000000-0004-0000-0100-000002000000}"/>
    <hyperlink ref="E11" r:id="rId4" xr:uid="{00000000-0004-0000-0100-000003000000}"/>
    <hyperlink ref="E12" r:id="rId5" xr:uid="{00000000-0004-0000-0100-000004000000}"/>
    <hyperlink ref="E15" r:id="rId6" xr:uid="{00000000-0004-0000-0100-000005000000}"/>
    <hyperlink ref="E16" r:id="rId7" xr:uid="{00000000-0004-0000-0100-000006000000}"/>
    <hyperlink ref="E35" r:id="rId8" xr:uid="{00000000-0004-0000-0100-000007000000}"/>
    <hyperlink ref="E26" r:id="rId9" xr:uid="{00000000-0004-0000-0100-000008000000}"/>
    <hyperlink ref="E28" r:id="rId10" xr:uid="{00000000-0004-0000-0100-000009000000}"/>
    <hyperlink ref="E27" r:id="rId11" xr:uid="{00000000-0004-0000-0100-00000A000000}"/>
    <hyperlink ref="E17" r:id="rId12" xr:uid="{00000000-0004-0000-0100-00000B000000}"/>
    <hyperlink ref="E18" r:id="rId13" xr:uid="{00000000-0004-0000-0100-00000C000000}"/>
    <hyperlink ref="E19" r:id="rId14" xr:uid="{00000000-0004-0000-0100-00000D000000}"/>
  </hyperlinks>
  <pageMargins left="0.7" right="0.7" top="0.75" bottom="0.75" header="0.3" footer="0.3"/>
  <pageSetup paperSize="9" orientation="portrait" r:id="rId15"/>
  <legacy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E383-BF73-4F79-8A7B-58F9D66DA908}">
  <dimension ref="A1:Q48"/>
  <sheetViews>
    <sheetView workbookViewId="0">
      <selection activeCell="F13" sqref="F13"/>
    </sheetView>
  </sheetViews>
  <sheetFormatPr defaultRowHeight="12.5" x14ac:dyDescent="0.25"/>
  <cols>
    <col min="2" max="2" width="5.36328125" style="135" customWidth="1"/>
    <col min="3" max="3" width="4.36328125" customWidth="1"/>
    <col min="4" max="4" width="106.6328125" customWidth="1"/>
    <col min="5" max="5" width="15.6328125" customWidth="1"/>
    <col min="6" max="6" width="21.6328125" customWidth="1"/>
  </cols>
  <sheetData>
    <row r="1" spans="1:17" ht="14" x14ac:dyDescent="0.3">
      <c r="A1" s="91"/>
      <c r="B1" s="91"/>
      <c r="C1" s="90"/>
      <c r="D1" s="90"/>
      <c r="E1" s="90"/>
      <c r="F1" s="91"/>
      <c r="G1" s="91"/>
      <c r="H1" s="91"/>
      <c r="I1" s="91"/>
      <c r="J1" s="91"/>
      <c r="K1" s="91"/>
      <c r="L1" s="91"/>
      <c r="M1" s="91"/>
      <c r="N1" s="91"/>
      <c r="O1" s="91"/>
      <c r="P1" s="91"/>
      <c r="Q1" s="91"/>
    </row>
    <row r="2" spans="1:17" x14ac:dyDescent="0.25">
      <c r="A2" s="91"/>
      <c r="B2" s="239" t="s">
        <v>102</v>
      </c>
      <c r="C2" s="240"/>
      <c r="D2" s="240"/>
      <c r="E2" s="240"/>
      <c r="F2" s="240"/>
      <c r="G2" s="240"/>
      <c r="H2" s="240"/>
      <c r="I2" s="240"/>
      <c r="J2" s="91"/>
      <c r="K2" s="91"/>
      <c r="L2" s="91"/>
      <c r="M2" s="91"/>
      <c r="N2" s="91"/>
      <c r="O2" s="91"/>
      <c r="P2" s="91"/>
      <c r="Q2" s="91"/>
    </row>
    <row r="3" spans="1:17" s="89" customFormat="1" ht="14" x14ac:dyDescent="0.3">
      <c r="A3" s="90"/>
      <c r="B3" s="240"/>
      <c r="C3" s="240"/>
      <c r="D3" s="240"/>
      <c r="E3" s="240"/>
      <c r="F3" s="240"/>
      <c r="G3" s="240"/>
      <c r="H3" s="240"/>
      <c r="I3" s="240"/>
      <c r="J3" s="90"/>
      <c r="K3" s="90"/>
      <c r="L3" s="90"/>
      <c r="M3" s="90"/>
      <c r="N3" s="90"/>
      <c r="O3" s="90"/>
      <c r="P3" s="90"/>
      <c r="Q3" s="90"/>
    </row>
    <row r="4" spans="1:17" s="89" customFormat="1" ht="14" x14ac:dyDescent="0.3">
      <c r="A4" s="90"/>
      <c r="B4" s="90"/>
      <c r="C4" s="90"/>
      <c r="D4" s="90"/>
      <c r="E4" s="90"/>
      <c r="F4" s="90"/>
      <c r="G4" s="90"/>
      <c r="H4" s="90"/>
      <c r="I4" s="90"/>
      <c r="J4" s="90"/>
      <c r="K4" s="90"/>
      <c r="L4" s="90"/>
      <c r="M4" s="90"/>
      <c r="N4" s="90"/>
      <c r="O4" s="90"/>
      <c r="P4" s="90"/>
      <c r="Q4" s="90"/>
    </row>
    <row r="5" spans="1:17" s="89" customFormat="1" ht="30.65" customHeight="1" x14ac:dyDescent="0.3">
      <c r="A5" s="90"/>
      <c r="B5" s="241" t="s">
        <v>103</v>
      </c>
      <c r="C5" s="242"/>
      <c r="D5" s="242"/>
      <c r="E5" s="242"/>
      <c r="F5" s="242"/>
      <c r="G5" s="242"/>
      <c r="H5" s="242"/>
      <c r="I5" s="242"/>
      <c r="J5" s="90"/>
      <c r="K5" s="90"/>
      <c r="L5" s="90"/>
      <c r="M5" s="90"/>
      <c r="N5" s="90"/>
      <c r="O5" s="90"/>
      <c r="P5" s="90"/>
      <c r="Q5" s="90"/>
    </row>
    <row r="6" spans="1:17" s="89" customFormat="1" ht="14" x14ac:dyDescent="0.3">
      <c r="A6" s="90"/>
      <c r="B6" s="90"/>
      <c r="C6" s="90"/>
      <c r="D6" s="90"/>
      <c r="E6" s="90"/>
      <c r="F6" s="90"/>
      <c r="G6" s="90"/>
      <c r="H6" s="90"/>
      <c r="I6" s="90"/>
      <c r="J6" s="90"/>
      <c r="K6" s="90"/>
      <c r="L6" s="90"/>
      <c r="M6" s="90"/>
      <c r="N6" s="90"/>
      <c r="O6" s="90"/>
      <c r="P6" s="90"/>
      <c r="Q6" s="90"/>
    </row>
    <row r="7" spans="1:17" s="89" customFormat="1" ht="9.5" customHeight="1" x14ac:dyDescent="0.3">
      <c r="A7" s="90"/>
      <c r="B7" s="92"/>
      <c r="C7" s="93"/>
      <c r="D7" s="93"/>
      <c r="E7" s="93"/>
      <c r="F7" s="93"/>
      <c r="G7" s="93"/>
      <c r="H7" s="93"/>
      <c r="I7" s="94"/>
      <c r="J7" s="90"/>
      <c r="K7" s="90"/>
      <c r="L7" s="90"/>
      <c r="M7" s="90"/>
      <c r="N7" s="90"/>
      <c r="O7" s="90"/>
      <c r="P7" s="90"/>
      <c r="Q7" s="90"/>
    </row>
    <row r="8" spans="1:17" s="89" customFormat="1" ht="14.5" x14ac:dyDescent="0.35">
      <c r="A8" s="90"/>
      <c r="B8" s="95"/>
      <c r="C8" s="251" t="s">
        <v>104</v>
      </c>
      <c r="D8" s="252"/>
      <c r="E8" s="252"/>
      <c r="F8" s="252"/>
      <c r="G8" s="96"/>
      <c r="H8" s="96"/>
      <c r="I8" s="121"/>
      <c r="J8" s="90"/>
      <c r="K8" s="136" t="s">
        <v>105</v>
      </c>
      <c r="L8" s="137"/>
      <c r="M8" s="137"/>
      <c r="N8" s="137"/>
      <c r="O8" s="137"/>
      <c r="P8" s="138"/>
      <c r="Q8" s="90"/>
    </row>
    <row r="9" spans="1:17" ht="14.5" x14ac:dyDescent="0.35">
      <c r="A9" s="91"/>
      <c r="B9" s="120"/>
      <c r="C9" s="106"/>
      <c r="D9" s="106"/>
      <c r="E9" s="106"/>
      <c r="F9" s="105"/>
      <c r="G9" s="97"/>
      <c r="H9" s="97"/>
      <c r="I9" s="98"/>
      <c r="J9" s="91"/>
      <c r="K9" s="243" t="s">
        <v>106</v>
      </c>
      <c r="L9" s="244"/>
      <c r="M9" s="244"/>
      <c r="N9" s="244"/>
      <c r="O9" s="244"/>
      <c r="P9" s="245"/>
      <c r="Q9" s="91"/>
    </row>
    <row r="10" spans="1:17" ht="14.5" x14ac:dyDescent="0.35">
      <c r="A10" s="91"/>
      <c r="B10" s="120"/>
      <c r="C10" s="144" t="s">
        <v>107</v>
      </c>
      <c r="D10" s="106"/>
      <c r="E10" s="106"/>
      <c r="F10" s="105"/>
      <c r="G10" s="97"/>
      <c r="H10" s="97"/>
      <c r="I10" s="98"/>
      <c r="J10" s="91"/>
      <c r="K10" s="246"/>
      <c r="L10" s="244"/>
      <c r="M10" s="244"/>
      <c r="N10" s="244"/>
      <c r="O10" s="244"/>
      <c r="P10" s="245"/>
      <c r="Q10" s="91"/>
    </row>
    <row r="11" spans="1:17" ht="14" x14ac:dyDescent="0.3">
      <c r="A11" s="91"/>
      <c r="B11" s="120"/>
      <c r="C11" s="96"/>
      <c r="D11" s="96"/>
      <c r="E11" s="96"/>
      <c r="F11" s="97"/>
      <c r="G11" s="97"/>
      <c r="H11" s="97"/>
      <c r="I11" s="98"/>
      <c r="J11" s="91"/>
      <c r="K11" s="246"/>
      <c r="L11" s="244"/>
      <c r="M11" s="244"/>
      <c r="N11" s="244"/>
      <c r="O11" s="244"/>
      <c r="P11" s="245"/>
      <c r="Q11" s="91"/>
    </row>
    <row r="12" spans="1:17" ht="14.5" x14ac:dyDescent="0.35">
      <c r="A12" s="91"/>
      <c r="B12" s="120"/>
      <c r="C12" s="97"/>
      <c r="D12" s="110" t="s">
        <v>108</v>
      </c>
      <c r="E12" s="128" t="s">
        <v>109</v>
      </c>
      <c r="F12" s="97"/>
      <c r="G12" s="97"/>
      <c r="H12" s="97"/>
      <c r="I12" s="98"/>
      <c r="J12" s="91"/>
      <c r="K12" s="247" t="s">
        <v>110</v>
      </c>
      <c r="L12" s="248"/>
      <c r="M12" s="248"/>
      <c r="N12" s="248"/>
      <c r="O12" s="248"/>
      <c r="P12" s="249"/>
      <c r="Q12" s="91"/>
    </row>
    <row r="13" spans="1:17" ht="14.5" x14ac:dyDescent="0.25">
      <c r="A13" s="91"/>
      <c r="B13" s="120"/>
      <c r="C13" s="111">
        <v>1</v>
      </c>
      <c r="D13" s="112" t="s">
        <v>111</v>
      </c>
      <c r="E13" s="114"/>
      <c r="F13" s="97"/>
      <c r="G13" s="97"/>
      <c r="H13" s="97"/>
      <c r="I13" s="98"/>
      <c r="J13" s="91"/>
      <c r="K13" s="250"/>
      <c r="L13" s="248"/>
      <c r="M13" s="248"/>
      <c r="N13" s="248"/>
      <c r="O13" s="248"/>
      <c r="P13" s="249"/>
      <c r="Q13" s="91"/>
    </row>
    <row r="14" spans="1:17" ht="14.5" x14ac:dyDescent="0.25">
      <c r="A14" s="91"/>
      <c r="B14" s="120"/>
      <c r="C14" s="113">
        <v>2</v>
      </c>
      <c r="D14" s="103" t="s">
        <v>112</v>
      </c>
      <c r="E14" s="114">
        <v>0</v>
      </c>
      <c r="F14" s="99"/>
      <c r="G14" s="97"/>
      <c r="H14" s="97"/>
      <c r="I14" s="98"/>
      <c r="J14" s="91"/>
      <c r="K14" s="247" t="s">
        <v>113</v>
      </c>
      <c r="L14" s="248"/>
      <c r="M14" s="248"/>
      <c r="N14" s="248"/>
      <c r="O14" s="248"/>
      <c r="P14" s="249"/>
      <c r="Q14" s="91"/>
    </row>
    <row r="15" spans="1:17" ht="33" customHeight="1" x14ac:dyDescent="0.25">
      <c r="A15" s="91"/>
      <c r="B15" s="120"/>
      <c r="C15" s="115">
        <v>3</v>
      </c>
      <c r="D15" s="116" t="s">
        <v>114</v>
      </c>
      <c r="E15" s="124">
        <f>E13*E14</f>
        <v>0</v>
      </c>
      <c r="F15" s="99" t="s">
        <v>115</v>
      </c>
      <c r="G15" s="97"/>
      <c r="H15" s="97"/>
      <c r="I15" s="98"/>
      <c r="J15" s="91"/>
      <c r="K15" s="250"/>
      <c r="L15" s="248"/>
      <c r="M15" s="248"/>
      <c r="N15" s="248"/>
      <c r="O15" s="248"/>
      <c r="P15" s="249"/>
      <c r="Q15" s="91"/>
    </row>
    <row r="16" spans="1:17" ht="24" customHeight="1" x14ac:dyDescent="0.35">
      <c r="A16" s="91"/>
      <c r="B16" s="120"/>
      <c r="C16" s="104"/>
      <c r="D16" s="109" t="s">
        <v>116</v>
      </c>
      <c r="E16" s="125" t="s">
        <v>109</v>
      </c>
      <c r="F16" s="108" t="s">
        <v>117</v>
      </c>
      <c r="G16" s="97"/>
      <c r="H16" s="97"/>
      <c r="I16" s="98"/>
      <c r="J16" s="91"/>
      <c r="K16" s="247" t="s">
        <v>118</v>
      </c>
      <c r="L16" s="248"/>
      <c r="M16" s="248"/>
      <c r="N16" s="248"/>
      <c r="O16" s="248"/>
      <c r="P16" s="249"/>
      <c r="Q16" s="91"/>
    </row>
    <row r="17" spans="1:17" ht="14.5" x14ac:dyDescent="0.35">
      <c r="A17" s="91"/>
      <c r="B17" s="120"/>
      <c r="C17" s="111">
        <v>4</v>
      </c>
      <c r="D17" s="117" t="s">
        <v>119</v>
      </c>
      <c r="E17" s="114"/>
      <c r="F17" s="107" t="s">
        <v>120</v>
      </c>
      <c r="G17" s="97"/>
      <c r="H17" s="97"/>
      <c r="I17" s="98"/>
      <c r="J17" s="91"/>
      <c r="K17" s="250"/>
      <c r="L17" s="248"/>
      <c r="M17" s="248"/>
      <c r="N17" s="248"/>
      <c r="O17" s="248"/>
      <c r="P17" s="249"/>
      <c r="Q17" s="91"/>
    </row>
    <row r="18" spans="1:17" ht="14.5" x14ac:dyDescent="0.35">
      <c r="A18" s="91"/>
      <c r="B18" s="120"/>
      <c r="C18" s="113">
        <v>5</v>
      </c>
      <c r="D18" s="102" t="s">
        <v>121</v>
      </c>
      <c r="E18" s="114"/>
      <c r="F18" s="107" t="s">
        <v>120</v>
      </c>
      <c r="G18" s="97"/>
      <c r="H18" s="97"/>
      <c r="I18" s="98"/>
      <c r="J18" s="91"/>
      <c r="K18" s="259" t="s">
        <v>122</v>
      </c>
      <c r="L18" s="260"/>
      <c r="M18" s="260"/>
      <c r="N18" s="260"/>
      <c r="O18" s="260"/>
      <c r="P18" s="261"/>
      <c r="Q18" s="91"/>
    </row>
    <row r="19" spans="1:17" ht="14.5" x14ac:dyDescent="0.35">
      <c r="A19" s="91"/>
      <c r="B19" s="120"/>
      <c r="C19" s="113">
        <v>6</v>
      </c>
      <c r="D19" s="102" t="s">
        <v>123</v>
      </c>
      <c r="E19" s="114"/>
      <c r="F19" s="107" t="s">
        <v>120</v>
      </c>
      <c r="G19" s="97"/>
      <c r="H19" s="97"/>
      <c r="I19" s="98"/>
      <c r="J19" s="91"/>
      <c r="K19" s="247"/>
      <c r="L19" s="260"/>
      <c r="M19" s="260"/>
      <c r="N19" s="260"/>
      <c r="O19" s="260"/>
      <c r="P19" s="261"/>
      <c r="Q19" s="91"/>
    </row>
    <row r="20" spans="1:17" ht="29" customHeight="1" x14ac:dyDescent="0.35">
      <c r="A20" s="91"/>
      <c r="B20" s="120"/>
      <c r="C20" s="113">
        <v>7</v>
      </c>
      <c r="D20" s="103" t="s">
        <v>124</v>
      </c>
      <c r="E20" s="118">
        <f>SUM(E17:E19)/3</f>
        <v>0</v>
      </c>
      <c r="F20" s="106" t="s">
        <v>125</v>
      </c>
      <c r="G20" s="97"/>
      <c r="H20" s="97"/>
      <c r="I20" s="98"/>
      <c r="J20" s="91"/>
      <c r="K20" s="262"/>
      <c r="L20" s="263"/>
      <c r="M20" s="263"/>
      <c r="N20" s="263"/>
      <c r="O20" s="263"/>
      <c r="P20" s="264"/>
      <c r="Q20" s="91"/>
    </row>
    <row r="21" spans="1:17" ht="14.5" x14ac:dyDescent="0.35">
      <c r="A21" s="91"/>
      <c r="B21" s="120"/>
      <c r="C21" s="113">
        <v>8</v>
      </c>
      <c r="D21" s="103" t="s">
        <v>126</v>
      </c>
      <c r="E21" s="119">
        <f>E20*E14</f>
        <v>0</v>
      </c>
      <c r="F21" s="106" t="s">
        <v>127</v>
      </c>
      <c r="G21" s="97"/>
      <c r="H21" s="97"/>
      <c r="I21" s="98"/>
      <c r="J21" s="91"/>
      <c r="K21" s="91"/>
      <c r="L21" s="91"/>
      <c r="M21" s="91"/>
      <c r="N21" s="91"/>
      <c r="O21" s="91"/>
      <c r="P21" s="91"/>
      <c r="Q21" s="91"/>
    </row>
    <row r="22" spans="1:17" ht="14.5" x14ac:dyDescent="0.35">
      <c r="A22" s="91"/>
      <c r="B22" s="120"/>
      <c r="C22" s="113">
        <v>9</v>
      </c>
      <c r="D22" s="103" t="s">
        <v>128</v>
      </c>
      <c r="E22" s="119">
        <f>E21*1.02</f>
        <v>0</v>
      </c>
      <c r="F22" s="106" t="s">
        <v>129</v>
      </c>
      <c r="G22" s="97"/>
      <c r="H22" s="97"/>
      <c r="I22" s="98"/>
      <c r="J22" s="91"/>
      <c r="K22" s="91"/>
      <c r="L22" s="91"/>
      <c r="M22" s="91"/>
      <c r="N22" s="91"/>
      <c r="O22" s="91"/>
      <c r="P22" s="91"/>
      <c r="Q22" s="91"/>
    </row>
    <row r="23" spans="1:17" ht="14.5" x14ac:dyDescent="0.35">
      <c r="A23" s="91"/>
      <c r="B23" s="120"/>
      <c r="C23" s="115">
        <v>10</v>
      </c>
      <c r="D23" s="116" t="s">
        <v>130</v>
      </c>
      <c r="E23" s="119">
        <f>E22*1.02</f>
        <v>0</v>
      </c>
      <c r="F23" s="126" t="s">
        <v>131</v>
      </c>
      <c r="G23" s="97"/>
      <c r="H23" s="97"/>
      <c r="I23" s="98"/>
      <c r="J23" s="91"/>
      <c r="K23" s="91"/>
      <c r="L23" s="91"/>
      <c r="M23" s="91"/>
      <c r="N23" s="91"/>
      <c r="O23" s="91"/>
      <c r="P23" s="91"/>
      <c r="Q23" s="91"/>
    </row>
    <row r="24" spans="1:17" ht="14" x14ac:dyDescent="0.3">
      <c r="A24" s="91"/>
      <c r="B24" s="122"/>
      <c r="C24" s="123"/>
      <c r="D24" s="123"/>
      <c r="E24" s="127"/>
      <c r="F24" s="100"/>
      <c r="G24" s="100"/>
      <c r="H24" s="100"/>
      <c r="I24" s="101"/>
      <c r="J24" s="91"/>
      <c r="K24" s="91"/>
      <c r="L24" s="91"/>
      <c r="M24" s="91"/>
      <c r="N24" s="91"/>
      <c r="O24" s="91"/>
      <c r="P24" s="91"/>
      <c r="Q24" s="91"/>
    </row>
    <row r="25" spans="1:17" ht="14" x14ac:dyDescent="0.3">
      <c r="A25" s="91"/>
      <c r="B25" s="91"/>
      <c r="C25" s="90"/>
      <c r="D25" s="90"/>
      <c r="E25" s="90"/>
      <c r="F25" s="91"/>
      <c r="G25" s="91"/>
      <c r="H25" s="91"/>
      <c r="I25" s="91"/>
      <c r="J25" s="91"/>
      <c r="K25" s="91"/>
      <c r="L25" s="91"/>
      <c r="M25" s="91"/>
      <c r="N25" s="91"/>
      <c r="O25" s="91"/>
      <c r="P25" s="91"/>
      <c r="Q25" s="91"/>
    </row>
    <row r="26" spans="1:17" ht="14" x14ac:dyDescent="0.3">
      <c r="A26" s="91"/>
      <c r="B26" s="129"/>
      <c r="C26" s="93"/>
      <c r="D26" s="93"/>
      <c r="E26" s="93"/>
      <c r="F26" s="130"/>
      <c r="G26" s="130"/>
      <c r="H26" s="130"/>
      <c r="I26" s="131"/>
      <c r="J26" s="91"/>
      <c r="K26" s="91"/>
      <c r="L26" s="91"/>
      <c r="M26" s="91"/>
      <c r="N26" s="91"/>
      <c r="O26" s="91"/>
      <c r="P26" s="91"/>
      <c r="Q26" s="91"/>
    </row>
    <row r="27" spans="1:17" ht="13.5" x14ac:dyDescent="0.35">
      <c r="A27" s="91"/>
      <c r="B27" s="120"/>
      <c r="C27" s="253" t="s">
        <v>132</v>
      </c>
      <c r="D27" s="254"/>
      <c r="E27" s="254"/>
      <c r="F27" s="97"/>
      <c r="G27" s="97"/>
      <c r="H27" s="97"/>
      <c r="I27" s="98"/>
      <c r="J27" s="91"/>
      <c r="K27" s="91"/>
      <c r="L27" s="91"/>
      <c r="M27" s="91"/>
      <c r="N27" s="91"/>
      <c r="O27" s="91"/>
      <c r="P27" s="91"/>
      <c r="Q27" s="91"/>
    </row>
    <row r="28" spans="1:17" ht="14.5" x14ac:dyDescent="0.35">
      <c r="A28" s="91"/>
      <c r="B28" s="120"/>
      <c r="C28" s="106"/>
      <c r="D28" s="106"/>
      <c r="E28" s="96"/>
      <c r="F28" s="97"/>
      <c r="G28" s="97"/>
      <c r="H28" s="97"/>
      <c r="I28" s="98"/>
      <c r="J28" s="91"/>
      <c r="K28" s="91"/>
      <c r="L28" s="91"/>
      <c r="M28" s="91"/>
      <c r="N28" s="91"/>
      <c r="O28" s="91"/>
      <c r="P28" s="91"/>
      <c r="Q28" s="91"/>
    </row>
    <row r="29" spans="1:17" ht="14.5" x14ac:dyDescent="0.3">
      <c r="A29" s="91"/>
      <c r="B29" s="120"/>
      <c r="C29" s="255" t="s">
        <v>133</v>
      </c>
      <c r="D29" s="256"/>
      <c r="E29" s="96"/>
      <c r="F29" s="97"/>
      <c r="G29" s="97"/>
      <c r="H29" s="97"/>
      <c r="I29" s="98"/>
      <c r="J29" s="91"/>
      <c r="K29" s="91"/>
      <c r="L29" s="91"/>
      <c r="M29" s="91"/>
      <c r="N29" s="91"/>
      <c r="O29" s="91"/>
      <c r="P29" s="91"/>
      <c r="Q29" s="91"/>
    </row>
    <row r="30" spans="1:17" x14ac:dyDescent="0.25">
      <c r="A30" s="91"/>
      <c r="B30" s="120"/>
      <c r="C30" s="257" t="s">
        <v>134</v>
      </c>
      <c r="D30" s="258"/>
      <c r="E30" s="258"/>
      <c r="F30" s="97"/>
      <c r="G30" s="97"/>
      <c r="H30" s="97"/>
      <c r="I30" s="98"/>
      <c r="J30" s="91"/>
      <c r="K30" s="91"/>
      <c r="L30" s="91"/>
      <c r="M30" s="91"/>
      <c r="N30" s="91"/>
      <c r="O30" s="91"/>
      <c r="P30" s="91"/>
      <c r="Q30" s="91"/>
    </row>
    <row r="31" spans="1:17" x14ac:dyDescent="0.25">
      <c r="A31" s="91"/>
      <c r="B31" s="120"/>
      <c r="C31" s="258"/>
      <c r="D31" s="258"/>
      <c r="E31" s="258"/>
      <c r="F31" s="97"/>
      <c r="G31" s="97"/>
      <c r="H31" s="97"/>
      <c r="I31" s="98"/>
      <c r="J31" s="91"/>
      <c r="K31" s="91"/>
      <c r="L31" s="91"/>
      <c r="M31" s="91"/>
      <c r="N31" s="91"/>
      <c r="O31" s="91"/>
      <c r="P31" s="91"/>
      <c r="Q31" s="91"/>
    </row>
    <row r="32" spans="1:17" x14ac:dyDescent="0.25">
      <c r="A32" s="91"/>
      <c r="B32" s="120"/>
      <c r="C32" s="258"/>
      <c r="D32" s="258"/>
      <c r="E32" s="258"/>
      <c r="F32" s="97"/>
      <c r="G32" s="97"/>
      <c r="H32" s="97"/>
      <c r="I32" s="98"/>
      <c r="J32" s="91"/>
      <c r="K32" s="91"/>
      <c r="L32" s="91"/>
      <c r="M32" s="91"/>
      <c r="N32" s="91"/>
      <c r="O32" s="91"/>
      <c r="P32" s="91"/>
      <c r="Q32" s="91"/>
    </row>
    <row r="33" spans="1:17" x14ac:dyDescent="0.25">
      <c r="A33" s="91"/>
      <c r="B33" s="120"/>
      <c r="C33" s="258"/>
      <c r="D33" s="258"/>
      <c r="E33" s="258"/>
      <c r="F33" s="97"/>
      <c r="G33" s="97"/>
      <c r="H33" s="97"/>
      <c r="I33" s="98"/>
      <c r="J33" s="91"/>
      <c r="K33" s="91"/>
      <c r="L33" s="91"/>
      <c r="M33" s="91"/>
      <c r="N33" s="91"/>
      <c r="O33" s="91"/>
      <c r="P33" s="91"/>
      <c r="Q33" s="91"/>
    </row>
    <row r="34" spans="1:17" ht="14.5" x14ac:dyDescent="0.35">
      <c r="A34" s="91"/>
      <c r="B34" s="120"/>
      <c r="C34" s="96"/>
      <c r="D34" s="109" t="s">
        <v>116</v>
      </c>
      <c r="E34" s="128" t="s">
        <v>109</v>
      </c>
      <c r="F34" s="108" t="s">
        <v>117</v>
      </c>
      <c r="G34" s="97"/>
      <c r="H34" s="97"/>
      <c r="I34" s="98"/>
      <c r="J34" s="91"/>
      <c r="K34" s="91"/>
      <c r="L34" s="91"/>
      <c r="M34" s="91"/>
      <c r="N34" s="91"/>
      <c r="O34" s="91"/>
      <c r="P34" s="91"/>
      <c r="Q34" s="91"/>
    </row>
    <row r="35" spans="1:17" ht="14.5" x14ac:dyDescent="0.35">
      <c r="A35" s="91"/>
      <c r="B35" s="120"/>
      <c r="C35" s="111">
        <v>1</v>
      </c>
      <c r="D35" s="112" t="s">
        <v>135</v>
      </c>
      <c r="E35" s="134"/>
      <c r="F35" s="107" t="s">
        <v>120</v>
      </c>
      <c r="G35" s="97"/>
      <c r="H35" s="97"/>
      <c r="I35" s="98"/>
      <c r="J35" s="91"/>
      <c r="K35" s="91"/>
      <c r="L35" s="91"/>
      <c r="M35" s="91"/>
      <c r="N35" s="91"/>
      <c r="O35" s="91"/>
      <c r="P35" s="91"/>
      <c r="Q35" s="91"/>
    </row>
    <row r="36" spans="1:17" ht="14.5" x14ac:dyDescent="0.35">
      <c r="A36" s="91"/>
      <c r="B36" s="120"/>
      <c r="C36" s="113">
        <v>2</v>
      </c>
      <c r="D36" s="103" t="s">
        <v>136</v>
      </c>
      <c r="E36" s="134"/>
      <c r="F36" s="107" t="s">
        <v>120</v>
      </c>
      <c r="G36" s="97"/>
      <c r="H36" s="97"/>
      <c r="I36" s="98"/>
      <c r="J36" s="91"/>
      <c r="K36" s="91"/>
      <c r="L36" s="91"/>
      <c r="M36" s="91"/>
      <c r="N36" s="91"/>
      <c r="O36" s="91"/>
      <c r="P36" s="91"/>
      <c r="Q36" s="91"/>
    </row>
    <row r="37" spans="1:17" ht="14.5" x14ac:dyDescent="0.25">
      <c r="A37" s="91"/>
      <c r="B37" s="120"/>
      <c r="C37" s="113">
        <v>3</v>
      </c>
      <c r="D37" s="103" t="s">
        <v>137</v>
      </c>
      <c r="E37" s="132">
        <f>SUM(E35:E36)/2</f>
        <v>0</v>
      </c>
      <c r="F37" s="99" t="s">
        <v>138</v>
      </c>
      <c r="G37" s="97"/>
      <c r="H37" s="97"/>
      <c r="I37" s="98"/>
      <c r="J37" s="91"/>
      <c r="K37" s="91"/>
      <c r="L37" s="91"/>
      <c r="M37" s="91"/>
      <c r="N37" s="91"/>
      <c r="O37" s="91"/>
      <c r="P37" s="91"/>
      <c r="Q37" s="91"/>
    </row>
    <row r="38" spans="1:17" ht="14.5" x14ac:dyDescent="0.35">
      <c r="A38" s="91"/>
      <c r="B38" s="120"/>
      <c r="C38" s="113">
        <v>4</v>
      </c>
      <c r="D38" s="103" t="s">
        <v>139</v>
      </c>
      <c r="E38" s="132">
        <f>E37*1.02</f>
        <v>0</v>
      </c>
      <c r="F38" s="106" t="s">
        <v>140</v>
      </c>
      <c r="G38" s="97"/>
      <c r="H38" s="97"/>
      <c r="I38" s="98"/>
      <c r="J38" s="91"/>
      <c r="K38" s="91"/>
      <c r="L38" s="91"/>
      <c r="M38" s="91"/>
      <c r="N38" s="91"/>
      <c r="O38" s="91"/>
      <c r="P38" s="91"/>
      <c r="Q38" s="91"/>
    </row>
    <row r="39" spans="1:17" ht="14.5" x14ac:dyDescent="0.25">
      <c r="A39" s="91"/>
      <c r="B39" s="120"/>
      <c r="C39" s="115">
        <v>5</v>
      </c>
      <c r="D39" s="116" t="s">
        <v>141</v>
      </c>
      <c r="E39" s="133">
        <f>SUM(E37:E38)</f>
        <v>0</v>
      </c>
      <c r="F39" s="99" t="s">
        <v>142</v>
      </c>
      <c r="G39" s="97"/>
      <c r="H39" s="97"/>
      <c r="I39" s="98"/>
      <c r="J39" s="91"/>
      <c r="K39" s="91"/>
      <c r="L39" s="91"/>
      <c r="M39" s="91"/>
      <c r="N39" s="91"/>
      <c r="O39" s="91"/>
      <c r="P39" s="91"/>
      <c r="Q39" s="91"/>
    </row>
    <row r="40" spans="1:17" x14ac:dyDescent="0.25">
      <c r="A40" s="91"/>
      <c r="B40" s="120"/>
      <c r="C40" s="97"/>
      <c r="D40" s="97"/>
      <c r="E40" s="97"/>
      <c r="F40" s="97"/>
      <c r="G40" s="97"/>
      <c r="H40" s="97"/>
      <c r="I40" s="98"/>
      <c r="J40" s="91"/>
      <c r="K40" s="91"/>
      <c r="L40" s="91"/>
      <c r="M40" s="91"/>
      <c r="N40" s="91"/>
      <c r="O40" s="91"/>
      <c r="P40" s="91"/>
      <c r="Q40" s="91"/>
    </row>
    <row r="41" spans="1:17" x14ac:dyDescent="0.25">
      <c r="A41" s="91"/>
      <c r="B41" s="120"/>
      <c r="C41" s="97"/>
      <c r="D41" s="97"/>
      <c r="E41" s="97"/>
      <c r="F41" s="97"/>
      <c r="G41" s="97"/>
      <c r="H41" s="97"/>
      <c r="I41" s="98"/>
      <c r="J41" s="91"/>
      <c r="K41" s="91"/>
      <c r="L41" s="91"/>
      <c r="M41" s="91"/>
      <c r="N41" s="91"/>
      <c r="O41" s="91"/>
      <c r="P41" s="91"/>
      <c r="Q41" s="91"/>
    </row>
    <row r="42" spans="1:17" x14ac:dyDescent="0.25">
      <c r="A42" s="91"/>
      <c r="B42" s="122"/>
      <c r="C42" s="100"/>
      <c r="D42" s="100"/>
      <c r="E42" s="100"/>
      <c r="F42" s="100"/>
      <c r="G42" s="100"/>
      <c r="H42" s="100"/>
      <c r="I42" s="101"/>
      <c r="J42" s="91"/>
      <c r="K42" s="91"/>
      <c r="L42" s="91"/>
      <c r="M42" s="91"/>
      <c r="N42" s="91"/>
      <c r="O42" s="91"/>
      <c r="P42" s="91"/>
      <c r="Q42" s="91"/>
    </row>
    <row r="43" spans="1:17" x14ac:dyDescent="0.25">
      <c r="A43" s="91"/>
      <c r="B43" s="91"/>
      <c r="C43" s="91"/>
      <c r="D43" s="91"/>
      <c r="E43" s="91"/>
      <c r="F43" s="91"/>
      <c r="G43" s="91"/>
      <c r="H43" s="91"/>
      <c r="I43" s="91"/>
      <c r="J43" s="91"/>
      <c r="K43" s="91"/>
      <c r="L43" s="91"/>
      <c r="M43" s="91"/>
      <c r="N43" s="91"/>
      <c r="O43" s="91"/>
      <c r="P43" s="91"/>
      <c r="Q43" s="91"/>
    </row>
    <row r="44" spans="1:17" x14ac:dyDescent="0.25">
      <c r="A44" s="91"/>
      <c r="B44" s="91"/>
      <c r="C44" s="91"/>
      <c r="D44" s="91"/>
      <c r="E44" s="91"/>
      <c r="F44" s="91"/>
      <c r="G44" s="91"/>
      <c r="H44" s="91"/>
      <c r="I44" s="91"/>
      <c r="J44" s="91"/>
      <c r="K44" s="91"/>
      <c r="L44" s="91"/>
      <c r="M44" s="91"/>
      <c r="N44" s="91"/>
      <c r="O44" s="91"/>
      <c r="P44" s="91"/>
      <c r="Q44" s="91"/>
    </row>
    <row r="45" spans="1:17" x14ac:dyDescent="0.25">
      <c r="A45" s="91"/>
      <c r="B45" s="91"/>
      <c r="C45" s="91"/>
      <c r="D45" s="91"/>
      <c r="E45" s="91"/>
      <c r="F45" s="91"/>
      <c r="G45" s="91"/>
      <c r="H45" s="91"/>
      <c r="I45" s="91"/>
      <c r="J45" s="91"/>
      <c r="K45" s="91"/>
      <c r="L45" s="91"/>
      <c r="M45" s="91"/>
      <c r="N45" s="91"/>
      <c r="O45" s="91"/>
      <c r="P45" s="91"/>
      <c r="Q45" s="91"/>
    </row>
    <row r="46" spans="1:17" x14ac:dyDescent="0.25">
      <c r="A46" s="91"/>
      <c r="B46" s="91"/>
      <c r="C46" s="91"/>
      <c r="D46" s="91"/>
      <c r="E46" s="91"/>
      <c r="F46" s="91"/>
      <c r="G46" s="91"/>
      <c r="H46" s="91"/>
      <c r="I46" s="91"/>
      <c r="J46" s="91"/>
      <c r="K46" s="91"/>
      <c r="L46" s="91"/>
      <c r="M46" s="91"/>
      <c r="N46" s="91"/>
      <c r="O46" s="91"/>
      <c r="P46" s="91"/>
      <c r="Q46" s="91"/>
    </row>
    <row r="47" spans="1:17" x14ac:dyDescent="0.25">
      <c r="A47" s="91"/>
      <c r="B47" s="91"/>
      <c r="C47" s="91"/>
      <c r="D47" s="91"/>
      <c r="E47" s="91"/>
      <c r="F47" s="91"/>
      <c r="G47" s="91"/>
      <c r="H47" s="91"/>
      <c r="I47" s="91"/>
      <c r="J47" s="91"/>
      <c r="K47" s="91"/>
      <c r="L47" s="91"/>
      <c r="M47" s="91"/>
      <c r="N47" s="91"/>
      <c r="O47" s="91"/>
      <c r="P47" s="91"/>
      <c r="Q47" s="91"/>
    </row>
    <row r="48" spans="1:17" x14ac:dyDescent="0.25">
      <c r="A48" s="91"/>
      <c r="B48" s="91"/>
      <c r="C48" s="91"/>
      <c r="D48" s="91"/>
      <c r="E48" s="91"/>
      <c r="F48" s="91"/>
      <c r="G48" s="91"/>
      <c r="H48" s="91"/>
      <c r="I48" s="91"/>
      <c r="J48" s="91"/>
      <c r="K48" s="91"/>
      <c r="L48" s="91"/>
      <c r="M48" s="91"/>
      <c r="N48" s="91"/>
      <c r="O48" s="91"/>
      <c r="P48" s="91"/>
      <c r="Q48" s="91"/>
    </row>
  </sheetData>
  <mergeCells count="11">
    <mergeCell ref="K16:P17"/>
    <mergeCell ref="C8:F8"/>
    <mergeCell ref="C27:E27"/>
    <mergeCell ref="C29:D29"/>
    <mergeCell ref="C30:E33"/>
    <mergeCell ref="K18:P20"/>
    <mergeCell ref="B2:I3"/>
    <mergeCell ref="B5:I5"/>
    <mergeCell ref="K9:P11"/>
    <mergeCell ref="K12:P13"/>
    <mergeCell ref="K14:P15"/>
  </mergeCells>
  <hyperlinks>
    <hyperlink ref="F17" r:id="rId1" xr:uid="{7CDDD43A-1CCE-4E68-AA60-C93AC7E88E24}"/>
    <hyperlink ref="F18" r:id="rId2" xr:uid="{981226C3-DDA3-42C5-9840-E8F020E4A491}"/>
    <hyperlink ref="F19" r:id="rId3" xr:uid="{1FC6A58B-0962-4FE9-8908-2F0E2F334F3B}"/>
    <hyperlink ref="F36" r:id="rId4" xr:uid="{A76FDEEB-5268-4D1D-9303-9C810880A54F}"/>
    <hyperlink ref="F35" r:id="rId5" xr:uid="{D34E33DD-9215-4F92-9D80-884A0BC3AA85}"/>
  </hyperlinks>
  <pageMargins left="0.7" right="0.7" top="0.75" bottom="0.75" header="0.3" footer="0.3"/>
  <pageSetup paperSize="9" orientation="portrait" verticalDpi="0"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3"/>
  <sheetViews>
    <sheetView tabSelected="1" topLeftCell="U1" zoomScaleNormal="100" zoomScaleSheetLayoutView="100" workbookViewId="0">
      <pane ySplit="4" topLeftCell="A5" activePane="bottomLeft" state="frozen"/>
      <selection pane="bottomLeft" activeCell="AC20" sqref="AC20"/>
    </sheetView>
  </sheetViews>
  <sheetFormatPr defaultColWidth="10.6328125" defaultRowHeight="15.75" customHeight="1" x14ac:dyDescent="0.25"/>
  <cols>
    <col min="1" max="1" width="13.36328125" style="56" customWidth="1"/>
    <col min="2" max="8" width="10.6328125" style="57"/>
    <col min="9" max="9" width="10.6328125" style="56"/>
    <col min="10" max="18" width="10.6328125" style="57"/>
    <col min="19" max="19" width="10.6328125" style="56"/>
    <col min="20" max="23" width="10.6328125" style="57"/>
    <col min="24" max="24" width="13" style="57" customWidth="1"/>
    <col min="25" max="25" width="17.6328125" style="57" customWidth="1"/>
    <col min="26" max="28" width="10.6328125" style="57"/>
    <col min="29" max="30" width="16.6328125" style="58" customWidth="1"/>
    <col min="31" max="16384" width="10.6328125" style="57"/>
  </cols>
  <sheetData>
    <row r="1" spans="1:32" s="47" customFormat="1" ht="15.75" customHeight="1" x14ac:dyDescent="0.3">
      <c r="A1" s="46" t="s">
        <v>143</v>
      </c>
      <c r="B1" s="45"/>
      <c r="C1" s="45"/>
      <c r="D1" s="45"/>
      <c r="E1" s="45"/>
      <c r="F1" s="45"/>
      <c r="G1" s="45"/>
      <c r="I1" s="269" t="s">
        <v>144</v>
      </c>
      <c r="J1" s="269"/>
      <c r="K1" s="270" t="s">
        <v>145</v>
      </c>
      <c r="L1" s="270"/>
      <c r="M1" s="271" t="s">
        <v>146</v>
      </c>
      <c r="N1" s="271"/>
      <c r="O1" s="45"/>
      <c r="P1" s="45"/>
      <c r="Q1" s="45"/>
      <c r="R1" s="45"/>
      <c r="S1" s="48"/>
    </row>
    <row r="2" spans="1:32" s="47" customFormat="1" ht="17.75" customHeight="1" thickBot="1" x14ac:dyDescent="0.35">
      <c r="A2" s="46" t="s">
        <v>147</v>
      </c>
      <c r="B2" s="45"/>
      <c r="C2" s="45"/>
      <c r="D2" s="45"/>
      <c r="E2" s="45"/>
      <c r="F2" s="45"/>
      <c r="G2" s="45"/>
      <c r="I2" s="269"/>
      <c r="J2" s="269"/>
      <c r="K2" s="270"/>
      <c r="L2" s="270"/>
      <c r="M2" s="271"/>
      <c r="N2" s="271"/>
      <c r="O2" s="45"/>
      <c r="P2" s="45"/>
      <c r="Q2" s="45"/>
      <c r="R2" s="45"/>
      <c r="S2" s="48"/>
    </row>
    <row r="3" spans="1:32" s="49" customFormat="1" ht="23.75" customHeight="1" x14ac:dyDescent="0.3">
      <c r="A3" s="149"/>
      <c r="B3" s="149"/>
      <c r="C3" s="149"/>
      <c r="D3" s="265" t="s">
        <v>148</v>
      </c>
      <c r="E3" s="266"/>
      <c r="F3" s="266"/>
      <c r="G3" s="267"/>
      <c r="H3" s="150"/>
      <c r="I3" s="149"/>
      <c r="J3" s="150"/>
      <c r="K3" s="150"/>
      <c r="L3" s="150"/>
      <c r="M3" s="150"/>
      <c r="N3" s="150"/>
      <c r="O3" s="150"/>
      <c r="P3" s="150"/>
      <c r="Q3" s="150"/>
      <c r="R3" s="150"/>
      <c r="S3" s="149"/>
      <c r="T3" s="268"/>
      <c r="U3" s="268"/>
      <c r="V3" s="268"/>
      <c r="W3" s="150"/>
      <c r="X3" s="150"/>
      <c r="Y3" s="150"/>
      <c r="Z3" s="150"/>
      <c r="AA3" s="150"/>
      <c r="AB3" s="150"/>
      <c r="AC3" s="151"/>
      <c r="AD3" s="151"/>
      <c r="AE3" s="152"/>
      <c r="AF3" s="152"/>
    </row>
    <row r="4" spans="1:32" s="55" customFormat="1" ht="77" customHeight="1" x14ac:dyDescent="0.3">
      <c r="A4" s="50" t="s">
        <v>14</v>
      </c>
      <c r="B4" s="279" t="s">
        <v>19</v>
      </c>
      <c r="C4" s="279" t="s">
        <v>22</v>
      </c>
      <c r="D4" s="50" t="s">
        <v>26</v>
      </c>
      <c r="E4" s="50" t="s">
        <v>30</v>
      </c>
      <c r="F4" s="50" t="s">
        <v>149</v>
      </c>
      <c r="G4" s="50" t="s">
        <v>37</v>
      </c>
      <c r="H4" s="281" t="s">
        <v>41</v>
      </c>
      <c r="I4" s="282" t="s">
        <v>45</v>
      </c>
      <c r="J4" s="281" t="s">
        <v>50</v>
      </c>
      <c r="K4" s="50" t="s">
        <v>53</v>
      </c>
      <c r="L4" s="50" t="s">
        <v>55</v>
      </c>
      <c r="M4" s="281" t="s">
        <v>57</v>
      </c>
      <c r="N4" s="281" t="s">
        <v>60</v>
      </c>
      <c r="O4" s="50" t="s">
        <v>62</v>
      </c>
      <c r="P4" s="50" t="s">
        <v>64</v>
      </c>
      <c r="Q4" s="50" t="s">
        <v>66</v>
      </c>
      <c r="R4" s="50" t="s">
        <v>68</v>
      </c>
      <c r="S4" s="282" t="s">
        <v>71</v>
      </c>
      <c r="T4" s="50" t="s">
        <v>74</v>
      </c>
      <c r="U4" s="50" t="s">
        <v>77</v>
      </c>
      <c r="V4" s="283" t="s">
        <v>80</v>
      </c>
      <c r="W4" s="51" t="s">
        <v>82</v>
      </c>
      <c r="X4" s="76" t="s">
        <v>84</v>
      </c>
      <c r="Y4" s="76" t="s">
        <v>150</v>
      </c>
      <c r="Z4" s="52" t="s">
        <v>151</v>
      </c>
      <c r="AA4" s="51" t="s">
        <v>152</v>
      </c>
      <c r="AB4" s="76" t="s">
        <v>93</v>
      </c>
      <c r="AC4" s="53" t="s">
        <v>100</v>
      </c>
      <c r="AD4" s="53" t="s">
        <v>97</v>
      </c>
      <c r="AE4" s="54"/>
      <c r="AF4" s="54"/>
    </row>
    <row r="5" spans="1:32" customFormat="1" ht="12.5" x14ac:dyDescent="0.25">
      <c r="A5" t="s">
        <v>337</v>
      </c>
      <c r="B5" s="280"/>
      <c r="C5" s="280" t="s">
        <v>338</v>
      </c>
      <c r="D5" t="s">
        <v>339</v>
      </c>
      <c r="E5" t="s">
        <v>340</v>
      </c>
      <c r="F5" t="s">
        <v>341</v>
      </c>
      <c r="G5" t="s">
        <v>342</v>
      </c>
      <c r="H5" s="280" t="s">
        <v>343</v>
      </c>
      <c r="I5" s="280" t="s">
        <v>344</v>
      </c>
      <c r="J5" s="280" t="s">
        <v>345</v>
      </c>
      <c r="M5" s="280" t="s">
        <v>346</v>
      </c>
      <c r="N5" s="280"/>
      <c r="S5" s="280" t="s">
        <v>347</v>
      </c>
      <c r="T5" s="278">
        <v>0</v>
      </c>
      <c r="U5" t="s">
        <v>163</v>
      </c>
      <c r="V5" s="284">
        <v>0</v>
      </c>
      <c r="W5" s="285">
        <v>0</v>
      </c>
      <c r="X5" t="s">
        <v>348</v>
      </c>
      <c r="Y5" s="278"/>
      <c r="Z5" s="286">
        <v>0</v>
      </c>
      <c r="AA5" s="285">
        <v>0</v>
      </c>
      <c r="AB5" s="280" t="s">
        <v>160</v>
      </c>
      <c r="AC5" s="287"/>
    </row>
    <row r="6" spans="1:32" customFormat="1" ht="12.5" x14ac:dyDescent="0.25">
      <c r="A6" t="s">
        <v>349</v>
      </c>
      <c r="B6" s="280"/>
      <c r="C6" s="280" t="s">
        <v>350</v>
      </c>
      <c r="D6" t="s">
        <v>153</v>
      </c>
      <c r="E6" t="s">
        <v>351</v>
      </c>
      <c r="F6" t="s">
        <v>352</v>
      </c>
      <c r="G6" t="s">
        <v>342</v>
      </c>
      <c r="H6" s="280" t="s">
        <v>353</v>
      </c>
      <c r="I6" s="280" t="s">
        <v>344</v>
      </c>
      <c r="J6" s="280" t="s">
        <v>354</v>
      </c>
      <c r="M6" s="280" t="s">
        <v>355</v>
      </c>
      <c r="N6" s="280">
        <v>1091282</v>
      </c>
      <c r="S6" s="280" t="s">
        <v>356</v>
      </c>
      <c r="T6" s="278">
        <v>0</v>
      </c>
      <c r="U6" t="s">
        <v>163</v>
      </c>
      <c r="V6" s="284">
        <v>0</v>
      </c>
      <c r="W6" s="285">
        <v>0</v>
      </c>
      <c r="X6" t="s">
        <v>357</v>
      </c>
      <c r="Y6" s="278"/>
      <c r="Z6" s="286">
        <v>0</v>
      </c>
      <c r="AA6" s="285">
        <v>0</v>
      </c>
      <c r="AB6" s="280"/>
      <c r="AC6" s="287"/>
      <c r="AD6" t="s">
        <v>358</v>
      </c>
    </row>
    <row r="7" spans="1:32" customFormat="1" ht="12.5" x14ac:dyDescent="0.25">
      <c r="A7" t="s">
        <v>359</v>
      </c>
      <c r="B7" s="280"/>
      <c r="C7" s="280" t="s">
        <v>360</v>
      </c>
      <c r="D7" t="s">
        <v>361</v>
      </c>
      <c r="E7" t="s">
        <v>362</v>
      </c>
      <c r="F7" t="s">
        <v>363</v>
      </c>
      <c r="G7" t="s">
        <v>342</v>
      </c>
      <c r="H7" s="280" t="s">
        <v>364</v>
      </c>
      <c r="I7" s="280" t="s">
        <v>344</v>
      </c>
      <c r="J7" s="280" t="s">
        <v>354</v>
      </c>
      <c r="M7" s="280" t="s">
        <v>346</v>
      </c>
      <c r="N7" s="280"/>
      <c r="O7" t="s">
        <v>365</v>
      </c>
      <c r="S7" s="280" t="s">
        <v>366</v>
      </c>
      <c r="T7" s="278">
        <v>0</v>
      </c>
      <c r="U7" t="s">
        <v>157</v>
      </c>
      <c r="V7" s="284">
        <v>0</v>
      </c>
      <c r="W7" s="285">
        <v>0</v>
      </c>
      <c r="X7" t="s">
        <v>227</v>
      </c>
      <c r="Y7" s="278"/>
      <c r="Z7" s="286">
        <v>0</v>
      </c>
      <c r="AA7" s="285">
        <v>0</v>
      </c>
      <c r="AB7" s="280" t="s">
        <v>160</v>
      </c>
      <c r="AC7" s="287"/>
      <c r="AD7" t="s">
        <v>367</v>
      </c>
    </row>
    <row r="8" spans="1:32" customFormat="1" ht="12.5" x14ac:dyDescent="0.25">
      <c r="A8" t="s">
        <v>368</v>
      </c>
      <c r="B8" s="280"/>
      <c r="C8" s="280" t="s">
        <v>369</v>
      </c>
      <c r="D8" t="s">
        <v>153</v>
      </c>
      <c r="E8" t="s">
        <v>370</v>
      </c>
      <c r="F8" t="s">
        <v>371</v>
      </c>
      <c r="G8" t="s">
        <v>342</v>
      </c>
      <c r="H8" s="280" t="s">
        <v>372</v>
      </c>
      <c r="I8" s="280" t="s">
        <v>344</v>
      </c>
      <c r="J8" s="280" t="s">
        <v>354</v>
      </c>
      <c r="M8" s="280" t="s">
        <v>373</v>
      </c>
      <c r="N8" s="280" t="s">
        <v>374</v>
      </c>
      <c r="S8" s="280" t="s">
        <v>366</v>
      </c>
      <c r="T8" s="278">
        <v>0</v>
      </c>
      <c r="U8" t="s">
        <v>163</v>
      </c>
      <c r="V8" s="284">
        <v>0</v>
      </c>
      <c r="W8" s="285">
        <v>0</v>
      </c>
      <c r="X8" t="s">
        <v>357</v>
      </c>
      <c r="Y8" s="278"/>
      <c r="Z8" s="286">
        <v>0</v>
      </c>
      <c r="AA8" s="285">
        <v>0</v>
      </c>
      <c r="AB8" s="280"/>
      <c r="AC8" s="287"/>
      <c r="AD8" t="s">
        <v>358</v>
      </c>
    </row>
    <row r="9" spans="1:32" customFormat="1" ht="12.5" x14ac:dyDescent="0.25">
      <c r="A9" t="s">
        <v>344</v>
      </c>
      <c r="B9" s="280"/>
      <c r="C9" s="280" t="s">
        <v>375</v>
      </c>
      <c r="D9" t="s">
        <v>361</v>
      </c>
      <c r="E9" t="s">
        <v>376</v>
      </c>
      <c r="F9" t="s">
        <v>377</v>
      </c>
      <c r="G9" t="s">
        <v>342</v>
      </c>
      <c r="H9" s="280" t="s">
        <v>378</v>
      </c>
      <c r="I9" s="280" t="s">
        <v>344</v>
      </c>
      <c r="J9" s="280" t="s">
        <v>354</v>
      </c>
      <c r="M9" s="280" t="s">
        <v>346</v>
      </c>
      <c r="N9" s="280"/>
      <c r="S9" s="280" t="s">
        <v>379</v>
      </c>
      <c r="T9" s="278">
        <v>0</v>
      </c>
      <c r="U9" t="s">
        <v>157</v>
      </c>
      <c r="V9" s="284">
        <v>0</v>
      </c>
      <c r="W9" s="285">
        <v>0</v>
      </c>
      <c r="X9" t="s">
        <v>227</v>
      </c>
      <c r="Y9" s="278"/>
      <c r="Z9" s="286">
        <v>0</v>
      </c>
      <c r="AA9" s="285">
        <v>0</v>
      </c>
      <c r="AB9" s="280"/>
      <c r="AC9" s="287"/>
      <c r="AD9" t="s">
        <v>367</v>
      </c>
    </row>
    <row r="10" spans="1:32" customFormat="1" ht="12.5" x14ac:dyDescent="0.25">
      <c r="A10" t="s">
        <v>344</v>
      </c>
      <c r="B10" s="280"/>
      <c r="C10" s="280" t="s">
        <v>380</v>
      </c>
      <c r="D10" t="s">
        <v>361</v>
      </c>
      <c r="E10" t="s">
        <v>381</v>
      </c>
      <c r="F10" t="s">
        <v>382</v>
      </c>
      <c r="G10" t="s">
        <v>342</v>
      </c>
      <c r="H10" s="280" t="s">
        <v>383</v>
      </c>
      <c r="I10" s="280" t="s">
        <v>344</v>
      </c>
      <c r="J10" s="280" t="s">
        <v>354</v>
      </c>
      <c r="M10" s="280" t="s">
        <v>346</v>
      </c>
      <c r="N10" s="280"/>
      <c r="S10" s="280" t="s">
        <v>384</v>
      </c>
      <c r="T10" s="278">
        <v>0</v>
      </c>
      <c r="U10" t="s">
        <v>157</v>
      </c>
      <c r="V10" s="284">
        <v>0</v>
      </c>
      <c r="W10" s="285">
        <v>0</v>
      </c>
      <c r="X10" t="s">
        <v>227</v>
      </c>
      <c r="Y10" s="278"/>
      <c r="Z10" s="286">
        <v>0</v>
      </c>
      <c r="AA10" s="285">
        <v>0</v>
      </c>
      <c r="AB10" s="280" t="s">
        <v>160</v>
      </c>
      <c r="AC10" s="287"/>
      <c r="AD10" t="s">
        <v>367</v>
      </c>
    </row>
    <row r="11" spans="1:32" customFormat="1" ht="12.5" x14ac:dyDescent="0.25">
      <c r="A11" t="s">
        <v>385</v>
      </c>
      <c r="B11" s="280"/>
      <c r="C11" s="280" t="s">
        <v>386</v>
      </c>
      <c r="D11" t="s">
        <v>153</v>
      </c>
      <c r="E11" t="s">
        <v>387</v>
      </c>
      <c r="F11" t="s">
        <v>388</v>
      </c>
      <c r="G11" t="s">
        <v>342</v>
      </c>
      <c r="H11" s="280" t="s">
        <v>389</v>
      </c>
      <c r="I11" s="280" t="s">
        <v>344</v>
      </c>
      <c r="J11" s="280" t="s">
        <v>354</v>
      </c>
      <c r="M11" s="280" t="s">
        <v>346</v>
      </c>
      <c r="N11" s="280"/>
      <c r="S11" s="280" t="s">
        <v>390</v>
      </c>
      <c r="T11" s="278">
        <v>0</v>
      </c>
      <c r="U11" t="s">
        <v>163</v>
      </c>
      <c r="V11" s="284">
        <v>0</v>
      </c>
      <c r="W11" s="285">
        <v>0</v>
      </c>
      <c r="X11" t="s">
        <v>357</v>
      </c>
      <c r="Y11" s="278"/>
      <c r="Z11" s="286">
        <v>0</v>
      </c>
      <c r="AA11" s="285">
        <v>0</v>
      </c>
      <c r="AB11" s="280" t="s">
        <v>166</v>
      </c>
      <c r="AC11" s="287"/>
      <c r="AD11" t="s">
        <v>358</v>
      </c>
    </row>
    <row r="12" spans="1:32" customFormat="1" ht="12.5" x14ac:dyDescent="0.25">
      <c r="A12" t="s">
        <v>391</v>
      </c>
      <c r="B12" s="280"/>
      <c r="C12" s="280" t="s">
        <v>392</v>
      </c>
      <c r="D12" t="s">
        <v>361</v>
      </c>
      <c r="E12" t="s">
        <v>393</v>
      </c>
      <c r="F12" t="s">
        <v>394</v>
      </c>
      <c r="G12" t="s">
        <v>342</v>
      </c>
      <c r="H12" s="280" t="s">
        <v>395</v>
      </c>
      <c r="I12" s="280" t="s">
        <v>344</v>
      </c>
      <c r="J12" s="280" t="s">
        <v>354</v>
      </c>
      <c r="M12" s="280" t="s">
        <v>346</v>
      </c>
      <c r="N12" s="280"/>
      <c r="S12" s="280" t="s">
        <v>396</v>
      </c>
      <c r="T12" s="278">
        <v>0</v>
      </c>
      <c r="U12" t="s">
        <v>157</v>
      </c>
      <c r="V12" s="284">
        <v>0</v>
      </c>
      <c r="W12" s="285">
        <v>0</v>
      </c>
      <c r="X12" t="s">
        <v>227</v>
      </c>
      <c r="Y12" s="278"/>
      <c r="Z12" s="286">
        <v>0</v>
      </c>
      <c r="AA12" s="285">
        <v>0</v>
      </c>
      <c r="AB12" s="280" t="s">
        <v>160</v>
      </c>
      <c r="AC12" s="287"/>
      <c r="AD12" t="s">
        <v>367</v>
      </c>
    </row>
    <row r="13" spans="1:32" customFormat="1" ht="12.5" x14ac:dyDescent="0.25">
      <c r="A13" t="s">
        <v>397</v>
      </c>
      <c r="B13" s="280"/>
      <c r="C13" s="280" t="s">
        <v>398</v>
      </c>
      <c r="D13" t="s">
        <v>153</v>
      </c>
      <c r="E13" t="s">
        <v>399</v>
      </c>
      <c r="F13" t="s">
        <v>400</v>
      </c>
      <c r="G13" t="s">
        <v>342</v>
      </c>
      <c r="H13" s="280" t="s">
        <v>401</v>
      </c>
      <c r="I13" s="280" t="s">
        <v>344</v>
      </c>
      <c r="J13" s="280" t="s">
        <v>345</v>
      </c>
      <c r="M13" s="280" t="s">
        <v>346</v>
      </c>
      <c r="N13" s="280"/>
      <c r="S13" s="280" t="s">
        <v>402</v>
      </c>
      <c r="T13" s="278">
        <v>0</v>
      </c>
      <c r="U13" t="s">
        <v>163</v>
      </c>
      <c r="V13" s="284">
        <v>0</v>
      </c>
      <c r="W13" s="285">
        <v>0</v>
      </c>
      <c r="X13" t="s">
        <v>357</v>
      </c>
      <c r="Y13" s="278"/>
      <c r="Z13" s="286">
        <v>0</v>
      </c>
      <c r="AA13" s="285">
        <v>0</v>
      </c>
      <c r="AB13" s="280" t="s">
        <v>160</v>
      </c>
      <c r="AC13" s="287"/>
    </row>
    <row r="14" spans="1:32" customFormat="1" ht="12.5" x14ac:dyDescent="0.25">
      <c r="A14" t="s">
        <v>391</v>
      </c>
      <c r="B14" s="280"/>
      <c r="C14" s="280" t="s">
        <v>403</v>
      </c>
      <c r="D14" t="s">
        <v>153</v>
      </c>
      <c r="E14" t="s">
        <v>404</v>
      </c>
      <c r="F14" t="s">
        <v>405</v>
      </c>
      <c r="G14" t="s">
        <v>342</v>
      </c>
      <c r="H14" s="280" t="s">
        <v>406</v>
      </c>
      <c r="I14" s="280" t="s">
        <v>344</v>
      </c>
      <c r="J14" s="280" t="s">
        <v>345</v>
      </c>
      <c r="M14" s="280" t="s">
        <v>346</v>
      </c>
      <c r="N14" s="280"/>
      <c r="S14" s="280" t="s">
        <v>407</v>
      </c>
      <c r="T14" s="278">
        <v>0</v>
      </c>
      <c r="U14" t="s">
        <v>163</v>
      </c>
      <c r="V14" s="284">
        <v>0</v>
      </c>
      <c r="W14" s="285">
        <v>0</v>
      </c>
      <c r="X14" t="s">
        <v>357</v>
      </c>
      <c r="Y14" s="278"/>
      <c r="Z14" s="286">
        <v>0</v>
      </c>
      <c r="AA14" s="285">
        <v>0</v>
      </c>
      <c r="AB14" s="280" t="s">
        <v>160</v>
      </c>
      <c r="AC14" s="287"/>
      <c r="AD14" t="s">
        <v>408</v>
      </c>
    </row>
    <row r="15" spans="1:32" customFormat="1" ht="12.5" x14ac:dyDescent="0.25">
      <c r="A15" t="s">
        <v>409</v>
      </c>
      <c r="B15" s="280"/>
      <c r="C15" s="280" t="s">
        <v>410</v>
      </c>
      <c r="D15" t="s">
        <v>153</v>
      </c>
      <c r="E15" t="s">
        <v>411</v>
      </c>
      <c r="F15" t="s">
        <v>412</v>
      </c>
      <c r="G15" t="s">
        <v>342</v>
      </c>
      <c r="H15" s="280" t="s">
        <v>413</v>
      </c>
      <c r="I15" s="280" t="s">
        <v>344</v>
      </c>
      <c r="J15" s="280" t="s">
        <v>345</v>
      </c>
      <c r="M15" s="280" t="s">
        <v>346</v>
      </c>
      <c r="N15" s="280"/>
      <c r="S15" s="280" t="s">
        <v>414</v>
      </c>
      <c r="T15" s="278">
        <v>0</v>
      </c>
      <c r="U15" t="s">
        <v>163</v>
      </c>
      <c r="V15" s="284">
        <v>0</v>
      </c>
      <c r="W15" s="285">
        <v>0</v>
      </c>
      <c r="X15" t="s">
        <v>357</v>
      </c>
      <c r="Y15" s="278"/>
      <c r="Z15" s="286">
        <v>0</v>
      </c>
      <c r="AA15" s="285">
        <v>0</v>
      </c>
      <c r="AB15" s="280" t="s">
        <v>160</v>
      </c>
      <c r="AC15" s="287"/>
    </row>
    <row r="16" spans="1:32" customFormat="1" ht="12.5" x14ac:dyDescent="0.25">
      <c r="A16" t="s">
        <v>415</v>
      </c>
      <c r="B16" s="280"/>
      <c r="C16" s="280" t="s">
        <v>416</v>
      </c>
      <c r="D16" t="s">
        <v>153</v>
      </c>
      <c r="E16" t="s">
        <v>417</v>
      </c>
      <c r="F16" t="s">
        <v>418</v>
      </c>
      <c r="G16" t="s">
        <v>342</v>
      </c>
      <c r="H16" s="280" t="s">
        <v>419</v>
      </c>
      <c r="I16" s="280" t="s">
        <v>344</v>
      </c>
      <c r="J16" s="280" t="s">
        <v>345</v>
      </c>
      <c r="M16" s="280" t="s">
        <v>346</v>
      </c>
      <c r="N16" s="280"/>
      <c r="S16" s="280" t="s">
        <v>420</v>
      </c>
      <c r="T16" s="278">
        <v>0</v>
      </c>
      <c r="U16" t="s">
        <v>163</v>
      </c>
      <c r="V16" s="284">
        <v>0</v>
      </c>
      <c r="W16" s="285">
        <v>0</v>
      </c>
      <c r="X16" t="s">
        <v>357</v>
      </c>
      <c r="Y16" s="278"/>
      <c r="Z16" s="286">
        <v>0</v>
      </c>
      <c r="AA16" s="285">
        <v>0</v>
      </c>
      <c r="AB16" s="280" t="s">
        <v>199</v>
      </c>
      <c r="AC16" s="287"/>
      <c r="AD16" t="s">
        <v>421</v>
      </c>
    </row>
    <row r="17" spans="1:30" customFormat="1" ht="12.5" x14ac:dyDescent="0.25">
      <c r="A17" t="s">
        <v>422</v>
      </c>
      <c r="B17" s="280"/>
      <c r="C17" s="280" t="s">
        <v>423</v>
      </c>
      <c r="D17" t="s">
        <v>153</v>
      </c>
      <c r="E17" t="s">
        <v>370</v>
      </c>
      <c r="F17" t="s">
        <v>371</v>
      </c>
      <c r="G17" t="s">
        <v>342</v>
      </c>
      <c r="H17" s="280" t="s">
        <v>424</v>
      </c>
      <c r="I17" s="280" t="s">
        <v>344</v>
      </c>
      <c r="J17" s="280" t="s">
        <v>345</v>
      </c>
      <c r="M17" s="280" t="s">
        <v>346</v>
      </c>
      <c r="N17" s="280"/>
      <c r="S17" s="280" t="s">
        <v>425</v>
      </c>
      <c r="T17" s="278">
        <v>0</v>
      </c>
      <c r="U17" t="s">
        <v>163</v>
      </c>
      <c r="V17" s="284">
        <v>0</v>
      </c>
      <c r="W17" s="285">
        <v>0</v>
      </c>
      <c r="X17" t="s">
        <v>357</v>
      </c>
      <c r="Y17" s="278"/>
      <c r="Z17" s="286">
        <v>0</v>
      </c>
      <c r="AA17" s="285">
        <v>0</v>
      </c>
      <c r="AB17" s="280" t="s">
        <v>199</v>
      </c>
      <c r="AC17" s="287"/>
    </row>
    <row r="18" spans="1:30" customFormat="1" ht="12.5" x14ac:dyDescent="0.25">
      <c r="A18" t="s">
        <v>426</v>
      </c>
      <c r="B18" s="280"/>
      <c r="C18" s="280" t="s">
        <v>427</v>
      </c>
      <c r="D18" t="s">
        <v>339</v>
      </c>
      <c r="E18" t="s">
        <v>428</v>
      </c>
      <c r="F18" t="s">
        <v>429</v>
      </c>
      <c r="G18" t="s">
        <v>342</v>
      </c>
      <c r="H18" s="280" t="s">
        <v>430</v>
      </c>
      <c r="I18" s="280" t="s">
        <v>344</v>
      </c>
      <c r="J18" s="280" t="s">
        <v>345</v>
      </c>
      <c r="M18" s="280" t="s">
        <v>346</v>
      </c>
      <c r="N18" s="280"/>
      <c r="S18" s="280" t="s">
        <v>431</v>
      </c>
      <c r="T18" s="278">
        <v>0</v>
      </c>
      <c r="U18" t="s">
        <v>163</v>
      </c>
      <c r="V18" s="284">
        <v>0</v>
      </c>
      <c r="W18" s="285">
        <v>0</v>
      </c>
      <c r="X18" t="s">
        <v>348</v>
      </c>
      <c r="Y18" s="278"/>
      <c r="Z18" s="286">
        <v>0</v>
      </c>
      <c r="AA18" s="285">
        <v>0</v>
      </c>
      <c r="AB18" s="280" t="s">
        <v>160</v>
      </c>
      <c r="AC18" s="287"/>
      <c r="AD18" t="s">
        <v>432</v>
      </c>
    </row>
    <row r="19" spans="1:30" customFormat="1" ht="12.5" x14ac:dyDescent="0.25">
      <c r="A19" t="s">
        <v>433</v>
      </c>
      <c r="B19" s="280"/>
      <c r="C19" s="280" t="s">
        <v>434</v>
      </c>
      <c r="D19" t="s">
        <v>339</v>
      </c>
      <c r="E19" t="s">
        <v>435</v>
      </c>
      <c r="F19" t="s">
        <v>436</v>
      </c>
      <c r="G19" t="s">
        <v>342</v>
      </c>
      <c r="H19" s="280" t="s">
        <v>437</v>
      </c>
      <c r="I19" s="280" t="s">
        <v>344</v>
      </c>
      <c r="J19" s="280" t="s">
        <v>345</v>
      </c>
      <c r="M19" s="280" t="s">
        <v>346</v>
      </c>
      <c r="N19" s="280"/>
      <c r="S19" s="280" t="s">
        <v>438</v>
      </c>
      <c r="T19" s="278">
        <v>0</v>
      </c>
      <c r="U19" t="s">
        <v>163</v>
      </c>
      <c r="V19" s="284">
        <v>0</v>
      </c>
      <c r="W19" s="285">
        <v>0</v>
      </c>
      <c r="X19" t="s">
        <v>348</v>
      </c>
      <c r="Y19" s="278"/>
      <c r="Z19" s="286">
        <v>0</v>
      </c>
      <c r="AA19" s="285">
        <v>0</v>
      </c>
      <c r="AB19" s="280" t="s">
        <v>160</v>
      </c>
      <c r="AC19" s="287"/>
    </row>
    <row r="20" spans="1:30" customFormat="1" ht="12.5" x14ac:dyDescent="0.25">
      <c r="A20" t="s">
        <v>438</v>
      </c>
      <c r="B20" s="280"/>
      <c r="C20" s="280" t="s">
        <v>439</v>
      </c>
      <c r="D20" t="s">
        <v>361</v>
      </c>
      <c r="E20" t="s">
        <v>440</v>
      </c>
      <c r="F20" t="s">
        <v>441</v>
      </c>
      <c r="G20" t="s">
        <v>342</v>
      </c>
      <c r="H20" s="280" t="s">
        <v>442</v>
      </c>
      <c r="I20" s="280" t="s">
        <v>344</v>
      </c>
      <c r="J20" s="280" t="s">
        <v>345</v>
      </c>
      <c r="M20" s="280" t="s">
        <v>443</v>
      </c>
      <c r="N20" s="280" t="s">
        <v>444</v>
      </c>
      <c r="S20" s="280" t="s">
        <v>445</v>
      </c>
      <c r="T20" s="278">
        <v>0</v>
      </c>
      <c r="U20" t="s">
        <v>163</v>
      </c>
      <c r="V20" s="284">
        <v>0</v>
      </c>
      <c r="W20" s="285">
        <v>0</v>
      </c>
      <c r="X20" t="s">
        <v>227</v>
      </c>
      <c r="Y20" s="278"/>
      <c r="Z20" s="286">
        <v>0</v>
      </c>
      <c r="AA20" s="285">
        <v>0</v>
      </c>
      <c r="AB20" s="280" t="s">
        <v>160</v>
      </c>
      <c r="AC20" s="287"/>
      <c r="AD20" t="s">
        <v>446</v>
      </c>
    </row>
    <row r="21" spans="1:30" customFormat="1" ht="12.5" x14ac:dyDescent="0.25">
      <c r="A21" t="s">
        <v>447</v>
      </c>
      <c r="B21" s="280"/>
      <c r="C21" s="280" t="s">
        <v>448</v>
      </c>
      <c r="D21" t="s">
        <v>361</v>
      </c>
      <c r="E21" t="s">
        <v>449</v>
      </c>
      <c r="F21" t="s">
        <v>450</v>
      </c>
      <c r="G21" t="s">
        <v>342</v>
      </c>
      <c r="H21" s="280" t="s">
        <v>451</v>
      </c>
      <c r="I21" s="280" t="s">
        <v>344</v>
      </c>
      <c r="J21" s="280" t="s">
        <v>345</v>
      </c>
      <c r="M21" s="280" t="s">
        <v>452</v>
      </c>
      <c r="N21" s="280"/>
      <c r="S21" s="280" t="s">
        <v>453</v>
      </c>
      <c r="T21" s="278">
        <v>0</v>
      </c>
      <c r="U21" t="s">
        <v>163</v>
      </c>
      <c r="V21" s="284">
        <v>0</v>
      </c>
      <c r="W21" s="285">
        <v>0</v>
      </c>
      <c r="X21" t="s">
        <v>227</v>
      </c>
      <c r="Y21" s="278"/>
      <c r="Z21" s="286">
        <v>0</v>
      </c>
      <c r="AA21" s="285">
        <v>0</v>
      </c>
      <c r="AB21" s="280" t="s">
        <v>160</v>
      </c>
      <c r="AC21" s="287"/>
      <c r="AD21" t="s">
        <v>446</v>
      </c>
    </row>
    <row r="22" spans="1:30" customFormat="1" ht="12.5" x14ac:dyDescent="0.25">
      <c r="A22" t="s">
        <v>454</v>
      </c>
      <c r="B22" s="280"/>
      <c r="C22" s="280" t="s">
        <v>455</v>
      </c>
      <c r="D22" t="s">
        <v>339</v>
      </c>
      <c r="E22" t="s">
        <v>456</v>
      </c>
      <c r="F22" t="s">
        <v>457</v>
      </c>
      <c r="G22" t="s">
        <v>342</v>
      </c>
      <c r="H22" s="280" t="s">
        <v>458</v>
      </c>
      <c r="I22" s="280" t="s">
        <v>344</v>
      </c>
      <c r="J22" s="280" t="s">
        <v>345</v>
      </c>
      <c r="M22" s="280" t="s">
        <v>459</v>
      </c>
      <c r="N22" s="280" t="s">
        <v>460</v>
      </c>
      <c r="S22" s="280" t="s">
        <v>454</v>
      </c>
      <c r="T22" s="278">
        <v>0</v>
      </c>
      <c r="U22" t="s">
        <v>163</v>
      </c>
      <c r="V22" s="284">
        <v>0</v>
      </c>
      <c r="W22" s="285">
        <v>0</v>
      </c>
      <c r="X22" t="s">
        <v>348</v>
      </c>
      <c r="Y22" s="278"/>
      <c r="Z22" s="286">
        <v>0</v>
      </c>
      <c r="AA22" s="285">
        <v>0</v>
      </c>
      <c r="AB22" s="280" t="s">
        <v>160</v>
      </c>
      <c r="AC22" s="287"/>
    </row>
    <row r="23" spans="1:30" customFormat="1" ht="12.5" x14ac:dyDescent="0.25">
      <c r="A23" t="s">
        <v>461</v>
      </c>
      <c r="B23" s="280"/>
      <c r="C23" s="280" t="s">
        <v>462</v>
      </c>
      <c r="D23" t="s">
        <v>361</v>
      </c>
      <c r="E23" t="s">
        <v>463</v>
      </c>
      <c r="F23" t="s">
        <v>464</v>
      </c>
      <c r="G23" t="s">
        <v>342</v>
      </c>
      <c r="H23" s="280" t="s">
        <v>465</v>
      </c>
      <c r="I23" s="280" t="s">
        <v>344</v>
      </c>
      <c r="J23" s="280" t="s">
        <v>345</v>
      </c>
      <c r="M23" s="280" t="s">
        <v>346</v>
      </c>
      <c r="N23" s="280"/>
      <c r="S23" s="280" t="s">
        <v>466</v>
      </c>
      <c r="T23" s="278">
        <v>0</v>
      </c>
      <c r="U23" t="s">
        <v>163</v>
      </c>
      <c r="V23" s="284">
        <v>0</v>
      </c>
      <c r="W23" s="285">
        <v>0</v>
      </c>
      <c r="X23" t="s">
        <v>227</v>
      </c>
      <c r="Y23" s="278"/>
      <c r="Z23" s="286">
        <v>0</v>
      </c>
      <c r="AA23" s="285">
        <v>0</v>
      </c>
      <c r="AB23" s="280" t="s">
        <v>160</v>
      </c>
      <c r="AC23" s="287"/>
    </row>
    <row r="24" spans="1:30" customFormat="1" ht="12.5" x14ac:dyDescent="0.25">
      <c r="A24" t="s">
        <v>467</v>
      </c>
      <c r="B24" s="280"/>
      <c r="C24" s="280" t="s">
        <v>468</v>
      </c>
      <c r="D24" t="s">
        <v>339</v>
      </c>
      <c r="E24" t="s">
        <v>469</v>
      </c>
      <c r="F24" t="s">
        <v>470</v>
      </c>
      <c r="G24" t="s">
        <v>342</v>
      </c>
      <c r="H24" s="280" t="s">
        <v>471</v>
      </c>
      <c r="I24" s="280" t="s">
        <v>344</v>
      </c>
      <c r="J24" s="280" t="s">
        <v>345</v>
      </c>
      <c r="M24" s="280" t="s">
        <v>472</v>
      </c>
      <c r="N24" s="280" t="s">
        <v>473</v>
      </c>
      <c r="S24" s="280" t="s">
        <v>474</v>
      </c>
      <c r="T24" s="278">
        <v>0</v>
      </c>
      <c r="U24" t="s">
        <v>163</v>
      </c>
      <c r="V24" s="284">
        <v>0</v>
      </c>
      <c r="W24" s="285">
        <v>0</v>
      </c>
      <c r="X24" t="s">
        <v>348</v>
      </c>
      <c r="Y24" s="278"/>
      <c r="Z24" s="286">
        <v>0</v>
      </c>
      <c r="AA24" s="285">
        <v>0</v>
      </c>
      <c r="AB24" s="280" t="s">
        <v>160</v>
      </c>
      <c r="AC24" s="287"/>
    </row>
    <row r="25" spans="1:30" customFormat="1" ht="12.5" x14ac:dyDescent="0.25">
      <c r="A25" t="s">
        <v>475</v>
      </c>
      <c r="B25" s="280"/>
      <c r="C25" s="280" t="s">
        <v>476</v>
      </c>
      <c r="D25" t="s">
        <v>361</v>
      </c>
      <c r="E25" t="s">
        <v>477</v>
      </c>
      <c r="F25" t="s">
        <v>478</v>
      </c>
      <c r="G25" t="s">
        <v>342</v>
      </c>
      <c r="H25" s="280" t="s">
        <v>479</v>
      </c>
      <c r="I25" s="280" t="s">
        <v>344</v>
      </c>
      <c r="J25" s="280" t="s">
        <v>345</v>
      </c>
      <c r="M25" s="280" t="s">
        <v>346</v>
      </c>
      <c r="N25" s="280"/>
      <c r="S25" s="280" t="s">
        <v>480</v>
      </c>
      <c r="T25" s="278">
        <v>0</v>
      </c>
      <c r="U25" t="s">
        <v>163</v>
      </c>
      <c r="V25" s="284">
        <v>0</v>
      </c>
      <c r="W25" s="285">
        <v>0</v>
      </c>
      <c r="X25" t="s">
        <v>227</v>
      </c>
      <c r="Y25" s="278"/>
      <c r="Z25" s="286">
        <v>0</v>
      </c>
      <c r="AA25" s="285">
        <v>0</v>
      </c>
      <c r="AB25" s="280" t="s">
        <v>160</v>
      </c>
      <c r="AC25" s="287"/>
    </row>
    <row r="26" spans="1:30" customFormat="1" ht="12.5" x14ac:dyDescent="0.25">
      <c r="A26" t="s">
        <v>481</v>
      </c>
      <c r="B26" s="280"/>
      <c r="C26" s="280" t="s">
        <v>482</v>
      </c>
      <c r="D26" t="s">
        <v>361</v>
      </c>
      <c r="E26" t="s">
        <v>483</v>
      </c>
      <c r="F26" t="s">
        <v>484</v>
      </c>
      <c r="G26" t="s">
        <v>342</v>
      </c>
      <c r="H26" s="280" t="s">
        <v>485</v>
      </c>
      <c r="I26" s="280" t="s">
        <v>344</v>
      </c>
      <c r="J26" s="280" t="s">
        <v>345</v>
      </c>
      <c r="M26" s="280" t="s">
        <v>346</v>
      </c>
      <c r="N26" s="280"/>
      <c r="S26" s="280" t="s">
        <v>486</v>
      </c>
      <c r="T26" s="278">
        <v>0</v>
      </c>
      <c r="U26" t="s">
        <v>163</v>
      </c>
      <c r="V26" s="284">
        <v>0</v>
      </c>
      <c r="W26" s="285">
        <v>0</v>
      </c>
      <c r="X26" t="s">
        <v>227</v>
      </c>
      <c r="Y26" s="278"/>
      <c r="Z26" s="286">
        <v>0</v>
      </c>
      <c r="AA26" s="285">
        <v>0</v>
      </c>
      <c r="AB26" s="280"/>
      <c r="AC26" s="287"/>
    </row>
    <row r="27" spans="1:30" customFormat="1" ht="12.5" x14ac:dyDescent="0.25">
      <c r="A27" t="s">
        <v>487</v>
      </c>
      <c r="B27" s="280"/>
      <c r="C27" s="280" t="s">
        <v>488</v>
      </c>
      <c r="D27" t="s">
        <v>361</v>
      </c>
      <c r="E27" t="s">
        <v>489</v>
      </c>
      <c r="F27" t="s">
        <v>490</v>
      </c>
      <c r="G27" t="s">
        <v>342</v>
      </c>
      <c r="H27" s="280" t="s">
        <v>491</v>
      </c>
      <c r="I27" s="280" t="s">
        <v>344</v>
      </c>
      <c r="J27" s="280" t="s">
        <v>345</v>
      </c>
      <c r="M27" s="280" t="s">
        <v>346</v>
      </c>
      <c r="N27" s="280"/>
      <c r="S27" s="280" t="s">
        <v>492</v>
      </c>
      <c r="T27" s="278">
        <v>0</v>
      </c>
      <c r="U27" t="s">
        <v>163</v>
      </c>
      <c r="V27" s="284">
        <v>0</v>
      </c>
      <c r="W27" s="285">
        <v>0</v>
      </c>
      <c r="X27" t="s">
        <v>227</v>
      </c>
      <c r="Y27" s="278"/>
      <c r="Z27" s="286">
        <v>0</v>
      </c>
      <c r="AA27" s="285">
        <v>0</v>
      </c>
      <c r="AB27" s="280" t="s">
        <v>160</v>
      </c>
      <c r="AC27" s="287"/>
    </row>
    <row r="28" spans="1:30" customFormat="1" ht="12.5" x14ac:dyDescent="0.25">
      <c r="A28" t="s">
        <v>493</v>
      </c>
      <c r="B28" s="280"/>
      <c r="C28" s="280"/>
      <c r="D28" t="s">
        <v>494</v>
      </c>
      <c r="E28" t="s">
        <v>495</v>
      </c>
      <c r="F28" t="s">
        <v>496</v>
      </c>
      <c r="G28" t="s">
        <v>342</v>
      </c>
      <c r="H28" s="280" t="s">
        <v>497</v>
      </c>
      <c r="I28" s="280" t="s">
        <v>344</v>
      </c>
      <c r="J28" s="280" t="s">
        <v>354</v>
      </c>
      <c r="M28" s="280" t="s">
        <v>346</v>
      </c>
      <c r="N28" s="280" t="s">
        <v>498</v>
      </c>
      <c r="S28" s="280" t="s">
        <v>499</v>
      </c>
      <c r="T28" s="278">
        <v>400</v>
      </c>
      <c r="U28" t="s">
        <v>500</v>
      </c>
      <c r="V28" s="284">
        <v>0</v>
      </c>
      <c r="W28" s="285">
        <v>0</v>
      </c>
      <c r="Y28" s="278"/>
      <c r="Z28" s="286">
        <v>0</v>
      </c>
      <c r="AA28" s="285">
        <v>0</v>
      </c>
      <c r="AB28" s="280"/>
      <c r="AC28" s="287"/>
    </row>
    <row r="29" spans="1:30" customFormat="1" ht="12.5" x14ac:dyDescent="0.25">
      <c r="A29" t="s">
        <v>499</v>
      </c>
      <c r="B29" s="280"/>
      <c r="C29" s="280" t="s">
        <v>501</v>
      </c>
      <c r="D29" t="s">
        <v>502</v>
      </c>
      <c r="E29" t="s">
        <v>503</v>
      </c>
      <c r="F29" t="s">
        <v>504</v>
      </c>
      <c r="G29" t="s">
        <v>342</v>
      </c>
      <c r="H29" s="280" t="s">
        <v>505</v>
      </c>
      <c r="I29" s="280" t="s">
        <v>344</v>
      </c>
      <c r="J29" s="280" t="s">
        <v>354</v>
      </c>
      <c r="M29" s="280" t="s">
        <v>346</v>
      </c>
      <c r="N29" s="280"/>
      <c r="S29" s="280" t="s">
        <v>499</v>
      </c>
      <c r="T29" s="278">
        <v>696.34</v>
      </c>
      <c r="U29" t="s">
        <v>163</v>
      </c>
      <c r="V29" s="284">
        <v>0</v>
      </c>
      <c r="W29" s="285">
        <v>0</v>
      </c>
      <c r="X29" t="s">
        <v>231</v>
      </c>
      <c r="Y29" s="278"/>
      <c r="Z29" s="286">
        <v>0</v>
      </c>
      <c r="AA29" s="285">
        <v>0</v>
      </c>
      <c r="AB29" s="280"/>
      <c r="AC29" s="287"/>
      <c r="AD29" t="s">
        <v>506</v>
      </c>
    </row>
    <row r="30" spans="1:30" customFormat="1" ht="12.5" x14ac:dyDescent="0.25">
      <c r="A30" t="s">
        <v>507</v>
      </c>
      <c r="B30" s="280"/>
      <c r="C30" s="280" t="s">
        <v>508</v>
      </c>
      <c r="D30" t="s">
        <v>153</v>
      </c>
      <c r="E30" t="s">
        <v>509</v>
      </c>
      <c r="F30" t="s">
        <v>510</v>
      </c>
      <c r="G30" t="s">
        <v>342</v>
      </c>
      <c r="H30" s="280" t="s">
        <v>511</v>
      </c>
      <c r="I30" s="280" t="s">
        <v>344</v>
      </c>
      <c r="J30" s="280" t="s">
        <v>345</v>
      </c>
      <c r="M30" s="280" t="s">
        <v>512</v>
      </c>
      <c r="N30" s="280" t="s">
        <v>513</v>
      </c>
      <c r="S30" s="280" t="s">
        <v>514</v>
      </c>
      <c r="T30" s="278">
        <v>0</v>
      </c>
      <c r="U30" t="s">
        <v>163</v>
      </c>
      <c r="V30" s="284">
        <v>0</v>
      </c>
      <c r="W30" s="285">
        <v>0</v>
      </c>
      <c r="X30" t="s">
        <v>357</v>
      </c>
      <c r="Y30" s="278"/>
      <c r="Z30" s="286">
        <v>0</v>
      </c>
      <c r="AA30" s="285">
        <v>0</v>
      </c>
      <c r="AB30" s="280" t="s">
        <v>160</v>
      </c>
      <c r="AC30" s="287"/>
    </row>
    <row r="31" spans="1:30" customFormat="1" ht="12.5" x14ac:dyDescent="0.25">
      <c r="A31" t="s">
        <v>515</v>
      </c>
      <c r="B31" s="280"/>
      <c r="C31" s="280" t="s">
        <v>516</v>
      </c>
      <c r="D31" t="s">
        <v>361</v>
      </c>
      <c r="E31" t="s">
        <v>517</v>
      </c>
      <c r="F31" t="s">
        <v>518</v>
      </c>
      <c r="G31" t="s">
        <v>342</v>
      </c>
      <c r="H31" s="280" t="s">
        <v>519</v>
      </c>
      <c r="I31" s="280" t="s">
        <v>344</v>
      </c>
      <c r="J31" s="280" t="s">
        <v>345</v>
      </c>
      <c r="M31" s="280" t="s">
        <v>472</v>
      </c>
      <c r="N31" s="280" t="s">
        <v>520</v>
      </c>
      <c r="O31" t="s">
        <v>521</v>
      </c>
      <c r="P31" t="s">
        <v>522</v>
      </c>
      <c r="Q31" t="s">
        <v>523</v>
      </c>
      <c r="R31">
        <v>51768008</v>
      </c>
      <c r="S31" s="280" t="s">
        <v>524</v>
      </c>
      <c r="T31" s="278">
        <v>0</v>
      </c>
      <c r="U31" t="s">
        <v>163</v>
      </c>
      <c r="V31" s="284">
        <v>0</v>
      </c>
      <c r="W31" s="285">
        <v>0</v>
      </c>
      <c r="X31" t="s">
        <v>227</v>
      </c>
      <c r="Y31" s="278"/>
      <c r="Z31" s="286">
        <v>0</v>
      </c>
      <c r="AA31" s="285">
        <v>0</v>
      </c>
      <c r="AB31" s="280" t="s">
        <v>160</v>
      </c>
      <c r="AC31" s="287"/>
    </row>
    <row r="32" spans="1:30" customFormat="1" ht="12.5" x14ac:dyDescent="0.25">
      <c r="A32" t="s">
        <v>525</v>
      </c>
      <c r="B32" s="280"/>
      <c r="C32" s="280"/>
      <c r="D32" t="s">
        <v>526</v>
      </c>
      <c r="E32" t="s">
        <v>527</v>
      </c>
      <c r="F32" t="s">
        <v>528</v>
      </c>
      <c r="G32" t="s">
        <v>342</v>
      </c>
      <c r="H32" s="280" t="s">
        <v>529</v>
      </c>
      <c r="I32" s="280" t="s">
        <v>344</v>
      </c>
      <c r="J32" s="280" t="s">
        <v>530</v>
      </c>
      <c r="M32" s="280" t="s">
        <v>472</v>
      </c>
      <c r="N32" s="280" t="s">
        <v>531</v>
      </c>
      <c r="O32" t="s">
        <v>512</v>
      </c>
      <c r="P32" t="s">
        <v>513</v>
      </c>
      <c r="Q32" t="s">
        <v>346</v>
      </c>
      <c r="R32" t="s">
        <v>532</v>
      </c>
      <c r="S32" s="280" t="s">
        <v>525</v>
      </c>
      <c r="T32" s="278">
        <v>1290</v>
      </c>
      <c r="U32" t="s">
        <v>163</v>
      </c>
      <c r="V32" s="284">
        <v>0</v>
      </c>
      <c r="W32" s="285">
        <v>0</v>
      </c>
      <c r="Y32" s="278"/>
      <c r="Z32" s="286">
        <v>0</v>
      </c>
      <c r="AA32" s="285">
        <v>0</v>
      </c>
      <c r="AB32" s="280"/>
      <c r="AC32" s="287"/>
      <c r="AD32" t="s">
        <v>533</v>
      </c>
    </row>
    <row r="33" spans="1:29" customFormat="1" ht="12.5" x14ac:dyDescent="0.25">
      <c r="A33" t="s">
        <v>534</v>
      </c>
      <c r="B33" s="280"/>
      <c r="C33" s="280" t="s">
        <v>535</v>
      </c>
      <c r="D33" t="s">
        <v>153</v>
      </c>
      <c r="E33" t="s">
        <v>536</v>
      </c>
      <c r="F33" t="s">
        <v>537</v>
      </c>
      <c r="G33" t="s">
        <v>342</v>
      </c>
      <c r="H33" s="280" t="s">
        <v>538</v>
      </c>
      <c r="I33" s="280" t="s">
        <v>344</v>
      </c>
      <c r="J33" s="280" t="s">
        <v>345</v>
      </c>
      <c r="M33" s="280" t="s">
        <v>346</v>
      </c>
      <c r="N33" s="280"/>
      <c r="S33" s="280" t="s">
        <v>539</v>
      </c>
      <c r="T33" s="278">
        <v>0</v>
      </c>
      <c r="U33" t="s">
        <v>163</v>
      </c>
      <c r="V33" s="284">
        <v>0</v>
      </c>
      <c r="W33" s="285">
        <v>0</v>
      </c>
      <c r="X33" t="s">
        <v>357</v>
      </c>
      <c r="Y33" s="278"/>
      <c r="Z33" s="286">
        <v>0</v>
      </c>
      <c r="AA33" s="285">
        <v>0</v>
      </c>
      <c r="AB33" s="280" t="s">
        <v>160</v>
      </c>
      <c r="AC33" s="287"/>
    </row>
  </sheetData>
  <mergeCells count="5">
    <mergeCell ref="D3:G3"/>
    <mergeCell ref="T3:V3"/>
    <mergeCell ref="I1:J2"/>
    <mergeCell ref="K1:L2"/>
    <mergeCell ref="M1:N2"/>
  </mergeCells>
  <phoneticPr fontId="42" type="noConversion"/>
  <dataValidations count="2">
    <dataValidation type="decimal" operator="lessThanOrEqual" allowBlank="1" showInputMessage="1" showErrorMessage="1" errorTitle="Value must be a number" error="Value must be a number.  If unknown, leave blank." sqref="T5:T33 V5:W33 AA5:AA33" xr:uid="{00000000-0002-0000-0200-000000000000}">
      <formula1>9999999</formula1>
    </dataValidation>
    <dataValidation type="list" allowBlank="1" showErrorMessage="1" errorTitle="Invalid entry" error="Please select from the drop-down list" sqref="AD5:AD33 AB5:AB33" xr:uid="{5587D7C5-1095-4DF3-9B8C-7DDD16F30AA0}">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30" max="1048575" man="1"/>
  </colBreaks>
  <legacy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ErrorMessage="1" errorTitle="Invalid entry" error="Please pick a value from the drop-down list." xr:uid="{00000000-0002-0000-0200-000002000000}">
          <x14:formula1>
            <xm:f>'Constrained values'!$A$2:$A$19</xm:f>
          </x14:formula1>
          <xm:sqref>G5:G33</xm:sqref>
        </x14:dataValidation>
        <x14:dataValidation type="list" allowBlank="1" showErrorMessage="1" errorTitle="Invalid entry" error="Please pick a value from the drop-down list." xr:uid="{00000000-0002-0000-0200-000003000000}">
          <x14:formula1>
            <xm:f>'Constrained values'!$E$2:$E$19</xm:f>
          </x14:formula1>
          <xm:sqref>M5:M33 Q5:Q33 O5:O33</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r:uid="{00000000-0002-0000-0200-000004000000}">
          <x14:formula1>
            <xm:f>'Constrained values'!$G$2:$G$17</xm:f>
          </x14:formula1>
          <xm:sqref>X5:X33</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r:uid="{155E4534-4B04-444B-AA1E-8DEF85885141}">
          <x14:formula1>
            <xm:f>'Constrained values'!$K$2:$K$30</xm:f>
          </x14:formula1>
          <xm:sqref>Y5:Z33</xm:sqref>
        </x14:dataValidation>
        <x14:dataValidation type="list" allowBlank="1" showErrorMessage="1" errorTitle="Invalid entry" error="Please pick a value from the drop-down_x000a_ list." xr:uid="{00000000-0002-0000-0200-000005000000}">
          <x14:formula1>
            <xm:f>'Constrained values'!$C$2:$C$6</xm:f>
          </x14:formula1>
          <xm:sqref>J5:L33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7563-088F-4562-AAAD-F6F084E8AEBB}">
  <dimension ref="A1:D31"/>
  <sheetViews>
    <sheetView workbookViewId="0">
      <selection activeCell="B23" sqref="B23"/>
    </sheetView>
  </sheetViews>
  <sheetFormatPr defaultRowHeight="13" x14ac:dyDescent="0.3"/>
  <cols>
    <col min="1" max="1" width="53.81640625" bestFit="1" customWidth="1"/>
    <col min="2" max="2" width="17.1796875" style="168" bestFit="1" customWidth="1"/>
    <col min="3" max="3" width="29.54296875" bestFit="1" customWidth="1"/>
  </cols>
  <sheetData>
    <row r="1" spans="1:4" ht="26.5" thickBot="1" x14ac:dyDescent="0.35">
      <c r="A1" s="157" t="s">
        <v>335</v>
      </c>
      <c r="B1" s="157" t="s">
        <v>327</v>
      </c>
    </row>
    <row r="2" spans="1:4" ht="13.5" thickBot="1" x14ac:dyDescent="0.35">
      <c r="A2" s="157" t="s">
        <v>14</v>
      </c>
      <c r="B2" s="168" t="s">
        <v>328</v>
      </c>
    </row>
    <row r="3" spans="1:4" ht="13.5" thickBot="1" x14ac:dyDescent="0.35">
      <c r="A3" s="158" t="s">
        <v>19</v>
      </c>
      <c r="B3" s="168" t="s">
        <v>329</v>
      </c>
    </row>
    <row r="4" spans="1:4" ht="13.5" thickBot="1" x14ac:dyDescent="0.35">
      <c r="A4" s="158" t="s">
        <v>22</v>
      </c>
      <c r="B4" s="168" t="s">
        <v>328</v>
      </c>
    </row>
    <row r="5" spans="1:4" ht="13.5" thickBot="1" x14ac:dyDescent="0.35">
      <c r="A5" s="159" t="s">
        <v>26</v>
      </c>
      <c r="B5" s="168" t="s">
        <v>328</v>
      </c>
    </row>
    <row r="6" spans="1:4" ht="13.5" thickBot="1" x14ac:dyDescent="0.35">
      <c r="A6" s="159" t="s">
        <v>30</v>
      </c>
      <c r="B6" s="168" t="s">
        <v>328</v>
      </c>
    </row>
    <row r="7" spans="1:4" ht="13.5" thickBot="1" x14ac:dyDescent="0.35">
      <c r="A7" s="159" t="s">
        <v>149</v>
      </c>
      <c r="B7" s="168" t="s">
        <v>328</v>
      </c>
    </row>
    <row r="8" spans="1:4" ht="13.5" thickBot="1" x14ac:dyDescent="0.35">
      <c r="A8" s="159" t="s">
        <v>37</v>
      </c>
      <c r="B8" s="169" t="s">
        <v>328</v>
      </c>
      <c r="C8" t="s">
        <v>331</v>
      </c>
    </row>
    <row r="9" spans="1:4" ht="13.5" thickBot="1" x14ac:dyDescent="0.35">
      <c r="A9" s="160" t="s">
        <v>41</v>
      </c>
      <c r="B9" s="168" t="s">
        <v>328</v>
      </c>
    </row>
    <row r="10" spans="1:4" ht="13.5" thickBot="1" x14ac:dyDescent="0.35">
      <c r="A10" s="161" t="s">
        <v>45</v>
      </c>
      <c r="B10" s="168" t="s">
        <v>328</v>
      </c>
    </row>
    <row r="11" spans="1:4" ht="13.5" thickBot="1" x14ac:dyDescent="0.35">
      <c r="A11" s="160" t="s">
        <v>50</v>
      </c>
      <c r="B11" s="168" t="s">
        <v>330</v>
      </c>
      <c r="C11" s="167"/>
      <c r="D11" s="167"/>
    </row>
    <row r="12" spans="1:4" ht="13.5" thickBot="1" x14ac:dyDescent="0.35">
      <c r="A12" s="159" t="s">
        <v>53</v>
      </c>
      <c r="B12" s="168" t="s">
        <v>330</v>
      </c>
      <c r="C12" s="167"/>
      <c r="D12" s="167"/>
    </row>
    <row r="13" spans="1:4" ht="13.5" thickBot="1" x14ac:dyDescent="0.35">
      <c r="A13" s="159" t="s">
        <v>55</v>
      </c>
      <c r="B13" s="168" t="s">
        <v>330</v>
      </c>
      <c r="C13" s="167"/>
      <c r="D13" s="167"/>
    </row>
    <row r="14" spans="1:4" ht="13.5" thickBot="1" x14ac:dyDescent="0.35">
      <c r="A14" s="160" t="s">
        <v>57</v>
      </c>
      <c r="B14" s="170" t="s">
        <v>328</v>
      </c>
      <c r="C14" t="s">
        <v>332</v>
      </c>
    </row>
    <row r="15" spans="1:4" ht="13.5" thickBot="1" x14ac:dyDescent="0.35">
      <c r="A15" s="160" t="s">
        <v>60</v>
      </c>
      <c r="B15" s="168" t="s">
        <v>330</v>
      </c>
    </row>
    <row r="16" spans="1:4" ht="13.5" thickBot="1" x14ac:dyDescent="0.35">
      <c r="A16" s="159" t="s">
        <v>62</v>
      </c>
      <c r="B16" s="170" t="s">
        <v>328</v>
      </c>
      <c r="C16" t="s">
        <v>333</v>
      </c>
    </row>
    <row r="17" spans="1:3" ht="13.5" thickBot="1" x14ac:dyDescent="0.35">
      <c r="A17" s="159" t="s">
        <v>64</v>
      </c>
      <c r="B17" s="168" t="s">
        <v>330</v>
      </c>
    </row>
    <row r="18" spans="1:3" ht="13.5" thickBot="1" x14ac:dyDescent="0.35">
      <c r="A18" s="159" t="s">
        <v>66</v>
      </c>
      <c r="B18" s="170" t="s">
        <v>328</v>
      </c>
      <c r="C18" t="s">
        <v>334</v>
      </c>
    </row>
    <row r="19" spans="1:3" ht="13.5" thickBot="1" x14ac:dyDescent="0.35">
      <c r="A19" s="159" t="s">
        <v>68</v>
      </c>
      <c r="B19" s="168" t="s">
        <v>330</v>
      </c>
    </row>
    <row r="20" spans="1:3" ht="13.5" thickBot="1" x14ac:dyDescent="0.35">
      <c r="A20" s="161" t="s">
        <v>71</v>
      </c>
      <c r="B20" s="168" t="s">
        <v>330</v>
      </c>
    </row>
    <row r="21" spans="1:3" ht="13.5" thickBot="1" x14ac:dyDescent="0.35">
      <c r="A21" s="159" t="s">
        <v>74</v>
      </c>
      <c r="B21" s="168" t="s">
        <v>330</v>
      </c>
    </row>
    <row r="22" spans="1:3" ht="13.5" thickBot="1" x14ac:dyDescent="0.35">
      <c r="A22" s="159" t="s">
        <v>77</v>
      </c>
      <c r="B22" s="168" t="s">
        <v>330</v>
      </c>
    </row>
    <row r="23" spans="1:3" ht="13.5" thickBot="1" x14ac:dyDescent="0.35">
      <c r="A23" s="162" t="s">
        <v>80</v>
      </c>
      <c r="B23" s="168" t="s">
        <v>330</v>
      </c>
    </row>
    <row r="24" spans="1:3" ht="13.5" thickBot="1" x14ac:dyDescent="0.35">
      <c r="A24" s="163" t="s">
        <v>82</v>
      </c>
      <c r="B24" s="168" t="s">
        <v>330</v>
      </c>
    </row>
    <row r="25" spans="1:3" ht="13.5" thickBot="1" x14ac:dyDescent="0.35">
      <c r="A25" s="162" t="s">
        <v>84</v>
      </c>
      <c r="B25" s="168" t="s">
        <v>330</v>
      </c>
    </row>
    <row r="26" spans="1:3" ht="13.5" thickBot="1" x14ac:dyDescent="0.35">
      <c r="A26" s="162" t="s">
        <v>150</v>
      </c>
      <c r="B26" s="168" t="s">
        <v>328</v>
      </c>
    </row>
    <row r="27" spans="1:3" ht="26.5" thickBot="1" x14ac:dyDescent="0.35">
      <c r="A27" s="164" t="s">
        <v>151</v>
      </c>
      <c r="B27" s="168" t="s">
        <v>330</v>
      </c>
    </row>
    <row r="28" spans="1:3" ht="26.5" thickBot="1" x14ac:dyDescent="0.35">
      <c r="A28" s="163" t="s">
        <v>152</v>
      </c>
      <c r="B28" s="168" t="s">
        <v>330</v>
      </c>
    </row>
    <row r="29" spans="1:3" ht="13.5" thickBot="1" x14ac:dyDescent="0.35">
      <c r="A29" s="162" t="s">
        <v>93</v>
      </c>
      <c r="B29" s="168" t="s">
        <v>328</v>
      </c>
    </row>
    <row r="30" spans="1:3" ht="13.5" thickBot="1" x14ac:dyDescent="0.35">
      <c r="A30" s="165" t="s">
        <v>100</v>
      </c>
      <c r="B30" s="168" t="s">
        <v>179</v>
      </c>
    </row>
    <row r="31" spans="1:3" x14ac:dyDescent="0.3">
      <c r="A31" s="166" t="s">
        <v>97</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workbookViewId="0">
      <selection activeCell="K24" sqref="K24"/>
    </sheetView>
  </sheetViews>
  <sheetFormatPr defaultColWidth="8.6328125" defaultRowHeight="12.5" x14ac:dyDescent="0.25"/>
  <cols>
    <col min="1" max="1" width="15.36328125" style="5" customWidth="1"/>
    <col min="2" max="2" width="0.6328125" style="14" customWidth="1"/>
    <col min="3" max="3" width="16.54296875" style="5" customWidth="1"/>
    <col min="4" max="4" width="0.6328125" style="14" customWidth="1"/>
    <col min="5" max="5" width="17.36328125" style="5" customWidth="1"/>
    <col min="6" max="6" width="0.6328125" style="14" customWidth="1"/>
    <col min="7" max="7" width="44.36328125" style="13" customWidth="1"/>
    <col min="8" max="8" width="0.6328125" style="14" customWidth="1"/>
    <col min="9" max="9" width="16.6328125" style="5" customWidth="1"/>
    <col min="10" max="10" width="3.36328125" style="5" customWidth="1"/>
    <col min="11" max="11" width="72.54296875" style="5" bestFit="1" customWidth="1"/>
    <col min="12" max="12" width="3.36328125" style="5" customWidth="1"/>
    <col min="13" max="13" width="72.54296875" style="5" bestFit="1" customWidth="1"/>
    <col min="14" max="16384" width="8.6328125" style="5"/>
  </cols>
  <sheetData>
    <row r="1" spans="1:13" s="19" customFormat="1" ht="25" x14ac:dyDescent="0.25">
      <c r="A1" s="20" t="s">
        <v>37</v>
      </c>
      <c r="B1" s="21"/>
      <c r="C1" s="20" t="s">
        <v>50</v>
      </c>
      <c r="D1" s="21"/>
      <c r="E1" s="20" t="s">
        <v>57</v>
      </c>
      <c r="F1" s="21"/>
      <c r="G1" s="22" t="s">
        <v>84</v>
      </c>
      <c r="H1" s="21"/>
      <c r="I1" s="20" t="s">
        <v>93</v>
      </c>
      <c r="K1" s="20" t="s">
        <v>170</v>
      </c>
      <c r="M1" s="20" t="s">
        <v>100</v>
      </c>
    </row>
    <row r="2" spans="1:13" ht="13" x14ac:dyDescent="0.25">
      <c r="A2" s="16" t="s">
        <v>171</v>
      </c>
      <c r="B2" s="17"/>
      <c r="C2" s="12" t="s">
        <v>154</v>
      </c>
      <c r="D2" s="18"/>
      <c r="E2" s="12" t="s">
        <v>172</v>
      </c>
      <c r="F2" s="18"/>
      <c r="G2" s="13" t="s">
        <v>173</v>
      </c>
      <c r="H2" s="18"/>
      <c r="I2" s="12" t="s">
        <v>174</v>
      </c>
      <c r="K2" s="12" t="s">
        <v>159</v>
      </c>
      <c r="M2" s="12" t="s">
        <v>175</v>
      </c>
    </row>
    <row r="3" spans="1:13" ht="13" x14ac:dyDescent="0.25">
      <c r="A3" s="16" t="s">
        <v>176</v>
      </c>
      <c r="B3" s="17"/>
      <c r="C3" s="12" t="s">
        <v>167</v>
      </c>
      <c r="D3" s="18"/>
      <c r="E3" s="12" t="s">
        <v>177</v>
      </c>
      <c r="F3" s="18"/>
      <c r="G3" s="13" t="s">
        <v>178</v>
      </c>
      <c r="H3" s="18"/>
      <c r="I3" s="12" t="s">
        <v>160</v>
      </c>
      <c r="K3" s="12" t="s">
        <v>165</v>
      </c>
      <c r="M3" s="12" t="s">
        <v>179</v>
      </c>
    </row>
    <row r="4" spans="1:13" ht="13" x14ac:dyDescent="0.25">
      <c r="A4" s="16" t="s">
        <v>180</v>
      </c>
      <c r="B4" s="17"/>
      <c r="C4" s="12" t="s">
        <v>162</v>
      </c>
      <c r="D4" s="18"/>
      <c r="E4" s="16" t="s">
        <v>181</v>
      </c>
      <c r="F4" s="15"/>
      <c r="G4" s="13" t="s">
        <v>182</v>
      </c>
      <c r="H4" s="18"/>
      <c r="I4" s="12" t="s">
        <v>183</v>
      </c>
      <c r="K4" s="12" t="s">
        <v>184</v>
      </c>
      <c r="M4" s="12"/>
    </row>
    <row r="5" spans="1:13" ht="13" x14ac:dyDescent="0.25">
      <c r="A5" s="16" t="s">
        <v>185</v>
      </c>
      <c r="B5" s="17"/>
      <c r="C5" s="12" t="s">
        <v>164</v>
      </c>
      <c r="D5" s="18"/>
      <c r="E5" s="16" t="s">
        <v>186</v>
      </c>
      <c r="F5" s="15"/>
      <c r="G5" s="13" t="s">
        <v>187</v>
      </c>
      <c r="H5" s="18"/>
      <c r="I5" s="12" t="s">
        <v>166</v>
      </c>
      <c r="K5" s="12" t="s">
        <v>188</v>
      </c>
      <c r="M5" s="12"/>
    </row>
    <row r="6" spans="1:13" ht="37.5" x14ac:dyDescent="0.25">
      <c r="A6" s="16" t="s">
        <v>161</v>
      </c>
      <c r="B6" s="17"/>
      <c r="C6" s="12" t="s">
        <v>326</v>
      </c>
      <c r="D6" s="18"/>
      <c r="E6" s="16" t="s">
        <v>189</v>
      </c>
      <c r="F6" s="15"/>
      <c r="G6" s="13" t="s">
        <v>169</v>
      </c>
      <c r="H6" s="18"/>
      <c r="I6" s="12" t="s">
        <v>190</v>
      </c>
      <c r="K6" s="12" t="s">
        <v>191</v>
      </c>
      <c r="M6" s="12"/>
    </row>
    <row r="7" spans="1:13" ht="25" x14ac:dyDescent="0.25">
      <c r="A7" s="16" t="s">
        <v>192</v>
      </c>
      <c r="B7" s="17"/>
      <c r="D7" s="18"/>
      <c r="E7" s="16" t="s">
        <v>155</v>
      </c>
      <c r="F7" s="15"/>
      <c r="G7" s="13" t="s">
        <v>193</v>
      </c>
      <c r="H7" s="18"/>
      <c r="I7" s="12" t="s">
        <v>194</v>
      </c>
      <c r="K7" s="12" t="s">
        <v>195</v>
      </c>
      <c r="M7" s="12"/>
    </row>
    <row r="8" spans="1:13" ht="13" x14ac:dyDescent="0.25">
      <c r="A8" s="5" t="s">
        <v>196</v>
      </c>
      <c r="B8" s="17"/>
      <c r="D8" s="18"/>
      <c r="E8" s="16" t="s">
        <v>197</v>
      </c>
      <c r="F8" s="15"/>
      <c r="G8" s="13" t="s">
        <v>198</v>
      </c>
      <c r="H8" s="18"/>
      <c r="I8" s="12" t="s">
        <v>199</v>
      </c>
      <c r="K8" s="12" t="s">
        <v>200</v>
      </c>
      <c r="M8" s="12"/>
    </row>
    <row r="9" spans="1:13" ht="25" x14ac:dyDescent="0.25">
      <c r="A9" s="16" t="s">
        <v>201</v>
      </c>
      <c r="B9" s="17"/>
      <c r="C9" s="12"/>
      <c r="D9" s="18"/>
      <c r="E9" s="16" t="s">
        <v>202</v>
      </c>
      <c r="F9" s="15"/>
      <c r="G9" s="13" t="s">
        <v>203</v>
      </c>
      <c r="I9" s="12" t="s">
        <v>204</v>
      </c>
      <c r="K9" s="12" t="s">
        <v>205</v>
      </c>
      <c r="M9" s="12"/>
    </row>
    <row r="10" spans="1:13" ht="13" x14ac:dyDescent="0.25">
      <c r="A10" s="5" t="s">
        <v>206</v>
      </c>
      <c r="B10" s="17"/>
      <c r="E10" s="16" t="s">
        <v>168</v>
      </c>
      <c r="F10" s="15"/>
      <c r="G10" s="13" t="s">
        <v>207</v>
      </c>
      <c r="I10" s="12" t="s">
        <v>208</v>
      </c>
      <c r="K10" s="12" t="s">
        <v>209</v>
      </c>
      <c r="M10" s="12"/>
    </row>
    <row r="11" spans="1:13" ht="25" x14ac:dyDescent="0.25">
      <c r="A11" s="16" t="s">
        <v>210</v>
      </c>
      <c r="B11" s="17"/>
      <c r="E11" s="16" t="s">
        <v>211</v>
      </c>
      <c r="F11" s="15"/>
      <c r="G11" s="13" t="s">
        <v>158</v>
      </c>
      <c r="I11" s="12" t="s">
        <v>212</v>
      </c>
      <c r="K11" s="12" t="s">
        <v>213</v>
      </c>
      <c r="M11" s="12"/>
    </row>
    <row r="12" spans="1:13" ht="25" x14ac:dyDescent="0.25">
      <c r="A12" s="16" t="s">
        <v>214</v>
      </c>
      <c r="B12" s="17"/>
      <c r="E12" s="16" t="s">
        <v>215</v>
      </c>
      <c r="F12" s="15"/>
      <c r="G12" s="13" t="s">
        <v>216</v>
      </c>
      <c r="I12" s="5" t="s">
        <v>164</v>
      </c>
      <c r="K12" s="12" t="s">
        <v>217</v>
      </c>
      <c r="M12" s="12"/>
    </row>
    <row r="13" spans="1:13" ht="25" x14ac:dyDescent="0.25">
      <c r="A13" s="16" t="s">
        <v>218</v>
      </c>
      <c r="B13" s="17"/>
      <c r="E13" s="16" t="s">
        <v>156</v>
      </c>
      <c r="F13" s="15"/>
      <c r="G13" s="13" t="s">
        <v>219</v>
      </c>
      <c r="K13" s="12" t="s">
        <v>220</v>
      </c>
      <c r="M13" s="12"/>
    </row>
    <row r="14" spans="1:13" ht="25" x14ac:dyDescent="0.25">
      <c r="A14" s="16" t="s">
        <v>221</v>
      </c>
      <c r="B14" s="15"/>
      <c r="E14" s="16" t="s">
        <v>222</v>
      </c>
      <c r="F14" s="15"/>
      <c r="G14" s="13" t="s">
        <v>223</v>
      </c>
      <c r="K14" s="12" t="s">
        <v>224</v>
      </c>
      <c r="M14" s="12"/>
    </row>
    <row r="15" spans="1:13" x14ac:dyDescent="0.25">
      <c r="A15" s="16" t="s">
        <v>225</v>
      </c>
      <c r="B15" s="15"/>
      <c r="E15" s="16" t="s">
        <v>226</v>
      </c>
      <c r="F15" s="15"/>
      <c r="G15" s="13" t="s">
        <v>227</v>
      </c>
      <c r="K15" s="12" t="s">
        <v>228</v>
      </c>
      <c r="M15" s="12"/>
    </row>
    <row r="16" spans="1:13" ht="25" x14ac:dyDescent="0.25">
      <c r="A16" s="16" t="s">
        <v>229</v>
      </c>
      <c r="E16" s="16" t="s">
        <v>230</v>
      </c>
      <c r="G16" s="13" t="s">
        <v>231</v>
      </c>
      <c r="K16" s="12" t="s">
        <v>232</v>
      </c>
      <c r="M16" s="12"/>
    </row>
    <row r="17" spans="1:13" x14ac:dyDescent="0.25">
      <c r="A17" s="16" t="s">
        <v>233</v>
      </c>
      <c r="E17" s="16" t="s">
        <v>234</v>
      </c>
      <c r="G17" s="13" t="s">
        <v>164</v>
      </c>
      <c r="K17" s="12" t="s">
        <v>235</v>
      </c>
      <c r="M17" s="12"/>
    </row>
    <row r="18" spans="1:13" x14ac:dyDescent="0.25">
      <c r="A18" s="16" t="s">
        <v>236</v>
      </c>
      <c r="E18" s="5" t="s">
        <v>164</v>
      </c>
      <c r="G18" s="13" t="s">
        <v>237</v>
      </c>
      <c r="K18" s="12" t="s">
        <v>238</v>
      </c>
      <c r="M18" s="12"/>
    </row>
    <row r="19" spans="1:13" x14ac:dyDescent="0.25">
      <c r="A19" s="5" t="s">
        <v>164</v>
      </c>
      <c r="E19" s="5" t="s">
        <v>231</v>
      </c>
      <c r="K19" s="12" t="s">
        <v>239</v>
      </c>
      <c r="M19" s="12"/>
    </row>
    <row r="20" spans="1:13" x14ac:dyDescent="0.25">
      <c r="E20" s="5" t="s">
        <v>326</v>
      </c>
      <c r="K20" s="12" t="s">
        <v>240</v>
      </c>
      <c r="M20" s="12"/>
    </row>
    <row r="21" spans="1:13" x14ac:dyDescent="0.25">
      <c r="K21" s="12" t="s">
        <v>241</v>
      </c>
      <c r="M21" s="12"/>
    </row>
    <row r="22" spans="1:13" x14ac:dyDescent="0.25">
      <c r="K22" s="12" t="s">
        <v>242</v>
      </c>
      <c r="M22" s="12"/>
    </row>
    <row r="23" spans="1:13" x14ac:dyDescent="0.25">
      <c r="K23" s="12" t="s">
        <v>243</v>
      </c>
      <c r="M23" s="12"/>
    </row>
    <row r="24" spans="1:13" x14ac:dyDescent="0.25">
      <c r="K24" s="12" t="s">
        <v>244</v>
      </c>
      <c r="M24" s="12"/>
    </row>
    <row r="25" spans="1:13" x14ac:dyDescent="0.25">
      <c r="K25" s="12" t="s">
        <v>245</v>
      </c>
      <c r="M25" s="12"/>
    </row>
    <row r="26" spans="1:13" x14ac:dyDescent="0.25">
      <c r="K26" s="12" t="s">
        <v>246</v>
      </c>
      <c r="M26" s="12"/>
    </row>
    <row r="27" spans="1:13" x14ac:dyDescent="0.25">
      <c r="K27" s="12" t="s">
        <v>247</v>
      </c>
      <c r="M27" s="12"/>
    </row>
    <row r="28" spans="1:13" x14ac:dyDescent="0.25">
      <c r="K28" s="12" t="s">
        <v>248</v>
      </c>
      <c r="M28" s="12"/>
    </row>
    <row r="29" spans="1:13" x14ac:dyDescent="0.25">
      <c r="K29" s="12" t="s">
        <v>249</v>
      </c>
      <c r="M29" s="12"/>
    </row>
    <row r="30" spans="1:13" x14ac:dyDescent="0.25">
      <c r="K30" s="12" t="s">
        <v>250</v>
      </c>
      <c r="M30" s="12"/>
    </row>
  </sheetData>
  <sortState xmlns:xlrd2="http://schemas.microsoft.com/office/spreadsheetml/2017/richdata2" ref="K2:K20">
    <sortCondition ref="K1:K20"/>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4"/>
  <sheetViews>
    <sheetView zoomScale="90" zoomScaleNormal="90" workbookViewId="0"/>
  </sheetViews>
  <sheetFormatPr defaultColWidth="20.6328125" defaultRowHeight="12.5" x14ac:dyDescent="0.25"/>
  <cols>
    <col min="1" max="1" width="20.6328125" style="59"/>
    <col min="2" max="4" width="20.6328125" style="75"/>
    <col min="5" max="11" width="20.6328125" style="61"/>
    <col min="12" max="16384" width="20.6328125" style="62"/>
  </cols>
  <sheetData>
    <row r="1" spans="1:12" ht="156.65" customHeight="1" thickBot="1" x14ac:dyDescent="0.3">
      <c r="A1" s="153" t="s">
        <v>251</v>
      </c>
      <c r="B1" s="154" t="s">
        <v>252</v>
      </c>
      <c r="C1" s="154" t="s">
        <v>253</v>
      </c>
      <c r="D1" s="154" t="s">
        <v>254</v>
      </c>
      <c r="E1" s="60" t="s">
        <v>255</v>
      </c>
      <c r="F1" s="61" t="s">
        <v>256</v>
      </c>
      <c r="G1" s="61" t="s">
        <v>257</v>
      </c>
      <c r="H1" s="61" t="s">
        <v>258</v>
      </c>
      <c r="I1" s="61" t="s">
        <v>259</v>
      </c>
      <c r="J1" s="61" t="s">
        <v>260</v>
      </c>
      <c r="K1" s="61" t="s">
        <v>261</v>
      </c>
    </row>
    <row r="2" spans="1:12" s="64" customFormat="1" ht="38" thickBot="1" x14ac:dyDescent="0.3">
      <c r="A2" s="82" t="s">
        <v>84</v>
      </c>
      <c r="B2" s="83" t="s">
        <v>262</v>
      </c>
      <c r="C2" s="84" t="s">
        <v>263</v>
      </c>
      <c r="D2" s="85" t="s">
        <v>264</v>
      </c>
      <c r="E2" s="82" t="s">
        <v>265</v>
      </c>
      <c r="F2" s="82" t="s">
        <v>266</v>
      </c>
      <c r="G2" s="82" t="s">
        <v>267</v>
      </c>
      <c r="H2" s="82" t="s">
        <v>268</v>
      </c>
      <c r="I2" s="82" t="s">
        <v>269</v>
      </c>
      <c r="J2" s="82" t="s">
        <v>270</v>
      </c>
      <c r="K2" s="82" t="s">
        <v>271</v>
      </c>
      <c r="L2" s="63"/>
    </row>
    <row r="3" spans="1:12" ht="13" x14ac:dyDescent="0.3">
      <c r="A3" s="155" t="str">
        <f t="array" ref="A3">IFERROR(INDEX(apc[Discounts, memberships &amp; pre-payment agreements], MATCH(0,IF(ISBLANK(apc[Discounts, memberships &amp; pre-payment agreements]),1,COUNTIF($A$2:A2, apc[Discounts, memberships &amp; pre-payment agreements])), 0)),"")</f>
        <v>SAGE SHEDL</v>
      </c>
      <c r="B3" s="65"/>
      <c r="C3" s="66"/>
      <c r="D3" s="67"/>
      <c r="E3" s="68">
        <f>IF($A3="","", COUNTIF(apc[Discounts, memberships &amp; pre-payment agreements], A3))</f>
        <v>5</v>
      </c>
      <c r="F3" s="68">
        <f>IF($A3="","", SUMIF(apc[Discounts, memberships &amp; pre-payment agreements], $A3, apc[APC paid (£) including VAT if charged]))</f>
        <v>0</v>
      </c>
      <c r="G3" s="68">
        <f>IF($A3="","", SUMIF(apc[Discounts, memberships &amp; pre-payment agreements], $A3, apc[Amount of APC charged to COAF grant (including VAT if charged) in £] ))</f>
        <v>0</v>
      </c>
      <c r="H3" s="68">
        <f>IF($A3="","", SUMIF(apc[Discounts, memberships &amp; pre-payment agreements], $A3, apc[Amount of APC charged to RCUK OA fund (including VAT if charged) in £]))</f>
        <v>0</v>
      </c>
      <c r="I3" s="61">
        <f>IFERROR(C3+G3, "")</f>
        <v>0</v>
      </c>
      <c r="J3" s="61">
        <f>IFERROR(D3+H3, "")</f>
        <v>0</v>
      </c>
      <c r="K3" s="68">
        <f t="shared" ref="K3:K50" si="0">IFERROR(B3+F3,"")</f>
        <v>0</v>
      </c>
    </row>
    <row r="4" spans="1:12" ht="13" x14ac:dyDescent="0.3">
      <c r="A4" s="155" t="str">
        <f t="array" ref="A4">IFERROR(INDEX(apc[Discounts, memberships &amp; pre-payment agreements], MATCH(0,IF(ISBLANK(apc[Discounts, memberships &amp; pre-payment agreements]),1,COUNTIF($A$2:A3, apc[Discounts, memberships &amp; pre-payment agreements])), 0)),"")</f>
        <v>JiscCollections_Wiley</v>
      </c>
      <c r="B4" s="69"/>
      <c r="C4" s="70"/>
      <c r="D4" s="71"/>
      <c r="E4" s="68">
        <f>IF($A4="","", COUNTIF(apc[Discounts, memberships &amp; pre-payment agreements], A4))</f>
        <v>10</v>
      </c>
      <c r="F4" s="68">
        <f>IF($A4="","", SUMIF(apc[Discounts, memberships &amp; pre-payment agreements], $A4, apc[APC paid (£) including VAT if charged]))</f>
        <v>0</v>
      </c>
      <c r="G4" s="68">
        <f>IF($A4="","", SUMIF(apc[Discounts, memberships &amp; pre-payment agreements], $A4, apc[Amount of APC charged to COAF grant (including VAT if charged) in £] ))</f>
        <v>0</v>
      </c>
      <c r="H4" s="68">
        <f>IF($A4="","", SUMIF(apc[Discounts, memberships &amp; pre-payment agreements], $A4, apc[Amount of APC charged to RCUK OA fund (including VAT if charged) in £]))</f>
        <v>0</v>
      </c>
      <c r="I4" s="61">
        <f t="shared" ref="I4:I50" si="1">IFERROR(C4+G4, "")</f>
        <v>0</v>
      </c>
      <c r="J4" s="61">
        <f t="shared" ref="J4:J50" si="2">IFERROR(D4+H4, "")</f>
        <v>0</v>
      </c>
      <c r="K4" s="68">
        <f t="shared" si="0"/>
        <v>0</v>
      </c>
    </row>
    <row r="5" spans="1:12" ht="13" x14ac:dyDescent="0.3">
      <c r="A5" s="155" t="str">
        <f t="array" ref="A5">IFERROR(INDEX(apc[Discounts, memberships &amp; pre-payment agreements], MATCH(0,IF(ISBLANK(apc[Discounts, memberships &amp; pre-payment agreements]),1,COUNTIF($A$2:A4, apc[Discounts, memberships &amp; pre-payment agreements])), 0)),"")</f>
        <v>Springer Compact</v>
      </c>
      <c r="B5" s="69"/>
      <c r="C5" s="70"/>
      <c r="D5" s="71"/>
      <c r="E5" s="68">
        <f>IF($A5="","", COUNTIF(apc[Discounts, memberships &amp; pre-payment agreements], A5))</f>
        <v>11</v>
      </c>
      <c r="F5" s="68">
        <f>IF($A5="","", SUMIF(apc[Discounts, memberships &amp; pre-payment agreements], $A5, apc[APC paid (£) including VAT if charged]))</f>
        <v>0</v>
      </c>
      <c r="G5" s="68">
        <f>IF($A5="","", SUMIF(apc[Discounts, memberships &amp; pre-payment agreements], $A5, apc[Amount of APC charged to COAF grant (including VAT if charged) in £] ))</f>
        <v>0</v>
      </c>
      <c r="H5" s="68">
        <f>IF($A5="","", SUMIF(apc[Discounts, memberships &amp; pre-payment agreements], $A5, apc[Amount of APC charged to RCUK OA fund (including VAT if charged) in £]))</f>
        <v>0</v>
      </c>
      <c r="I5" s="61">
        <f t="shared" si="1"/>
        <v>0</v>
      </c>
      <c r="J5" s="61">
        <f t="shared" si="2"/>
        <v>0</v>
      </c>
      <c r="K5" s="68">
        <f t="shared" si="0"/>
        <v>0</v>
      </c>
    </row>
    <row r="6" spans="1:12" ht="13" x14ac:dyDescent="0.3">
      <c r="A6" s="155" t="str">
        <f t="array" ref="A6">IFERROR(INDEX(apc[Discounts, memberships &amp; pre-payment agreements], MATCH(0,IF(ISBLANK(apc[Discounts, memberships &amp; pre-payment agreements]),1,COUNTIF($A$2:A5, apc[Discounts, memberships &amp; pre-payment agreements])), 0)),"")</f>
        <v>None</v>
      </c>
      <c r="B6" s="69"/>
      <c r="C6" s="70"/>
      <c r="D6" s="71"/>
      <c r="E6" s="68">
        <f>IF($A6="","", COUNTIF(apc[Discounts, memberships &amp; pre-payment agreements], A6))</f>
        <v>1</v>
      </c>
      <c r="F6" s="68">
        <f>IF($A6="","", SUMIF(apc[Discounts, memberships &amp; pre-payment agreements], $A6, apc[APC paid (£) including VAT if charged]))</f>
        <v>0</v>
      </c>
      <c r="G6" s="68">
        <f>IF($A6="","", SUMIF(apc[Discounts, memberships &amp; pre-payment agreements], $A6, apc[Amount of APC charged to COAF grant (including VAT if charged) in £] ))</f>
        <v>0</v>
      </c>
      <c r="H6" s="68">
        <f>IF($A6="","", SUMIF(apc[Discounts, memberships &amp; pre-payment agreements], $A6, apc[Amount of APC charged to RCUK OA fund (including VAT if charged) in £]))</f>
        <v>0</v>
      </c>
      <c r="I6" s="61">
        <f t="shared" si="1"/>
        <v>0</v>
      </c>
      <c r="J6" s="61">
        <f t="shared" si="2"/>
        <v>0</v>
      </c>
      <c r="K6" s="68">
        <f t="shared" si="0"/>
        <v>0</v>
      </c>
    </row>
    <row r="7" spans="1:12" ht="13" x14ac:dyDescent="0.3">
      <c r="A7" s="155" t="str">
        <f t="array" ref="A7">IFERROR(INDEX(apc[Discounts, memberships &amp; pre-payment agreements], MATCH(0,IF(ISBLANK(apc[Discounts, memberships &amp; pre-payment agreements]),1,COUNTIF($A$2:A6, apc[Discounts, memberships &amp; pre-payment agreements])), 0)),"")</f>
        <v/>
      </c>
      <c r="B7" s="69"/>
      <c r="C7" s="70"/>
      <c r="D7" s="71"/>
      <c r="E7" s="68" t="str">
        <f>IF($A7="","", COUNTIF(apc[Discounts, memberships &amp; pre-payment agreements], A7))</f>
        <v/>
      </c>
      <c r="F7" s="68" t="str">
        <f>IF($A7="","", SUMIF(apc[Discounts, memberships &amp; pre-payment agreements], $A7, apc[APC paid (£) including VAT if charged]))</f>
        <v/>
      </c>
      <c r="G7" s="68" t="str">
        <f>IF($A7="","", SUMIF(apc[Discounts, memberships &amp; pre-payment agreements], $A7, apc[Amount of APC charged to COAF grant (including VAT if charged) in £] ))</f>
        <v/>
      </c>
      <c r="H7" s="68" t="str">
        <f>IF($A7="","", SUMIF(apc[Discounts, memberships &amp; pre-payment agreements], $A7, apc[Amount of APC charged to RCUK OA fund (including VAT if charged) in £]))</f>
        <v/>
      </c>
      <c r="I7" s="61" t="str">
        <f t="shared" si="1"/>
        <v/>
      </c>
      <c r="J7" s="61" t="str">
        <f t="shared" si="2"/>
        <v/>
      </c>
      <c r="K7" s="68" t="str">
        <f t="shared" si="0"/>
        <v/>
      </c>
    </row>
    <row r="8" spans="1:12" ht="13" x14ac:dyDescent="0.3">
      <c r="A8" s="155" t="str">
        <f t="array" ref="A8">IFERROR(INDEX(apc[Discounts, memberships &amp; pre-payment agreements], MATCH(0,IF(ISBLANK(apc[Discounts, memberships &amp; pre-payment agreements]),1,COUNTIF($A$2:A7, apc[Discounts, memberships &amp; pre-payment agreements])), 0)),"")</f>
        <v/>
      </c>
      <c r="B8" s="69"/>
      <c r="C8" s="70"/>
      <c r="D8" s="71"/>
      <c r="E8" s="68" t="str">
        <f>IF($A8="","", COUNTIF(apc[Discounts, memberships &amp; pre-payment agreements], A8))</f>
        <v/>
      </c>
      <c r="F8" s="68" t="str">
        <f>IF($A8="","", SUMIF(apc[Discounts, memberships &amp; pre-payment agreements], $A8, apc[APC paid (£) including VAT if charged]))</f>
        <v/>
      </c>
      <c r="G8" s="68" t="str">
        <f>IF($A8="","", SUMIF(apc[Discounts, memberships &amp; pre-payment agreements], $A8, apc[Amount of APC charged to COAF grant (including VAT if charged) in £] ))</f>
        <v/>
      </c>
      <c r="H8" s="68" t="str">
        <f>IF($A8="","", SUMIF(apc[Discounts, memberships &amp; pre-payment agreements], $A8, apc[Amount of APC charged to RCUK OA fund (including VAT if charged) in £]))</f>
        <v/>
      </c>
      <c r="I8" s="61" t="str">
        <f t="shared" si="1"/>
        <v/>
      </c>
      <c r="J8" s="61" t="str">
        <f t="shared" si="2"/>
        <v/>
      </c>
      <c r="K8" s="68" t="str">
        <f t="shared" si="0"/>
        <v/>
      </c>
    </row>
    <row r="9" spans="1:12" ht="13" x14ac:dyDescent="0.3">
      <c r="A9" s="155" t="str">
        <f t="array" ref="A9">IFERROR(INDEX(apc[Discounts, memberships &amp; pre-payment agreements], MATCH(0,IF(ISBLANK(apc[Discounts, memberships &amp; pre-payment agreements]),1,COUNTIF($A$2:A8, apc[Discounts, memberships &amp; pre-payment agreements])), 0)),"")</f>
        <v/>
      </c>
      <c r="B9" s="69"/>
      <c r="C9" s="70"/>
      <c r="D9" s="71"/>
      <c r="E9" s="68" t="str">
        <f>IF($A9="","", COUNTIF(apc[Discounts, memberships &amp; pre-payment agreements], A9))</f>
        <v/>
      </c>
      <c r="F9" s="68" t="str">
        <f>IF($A9="","", SUMIF(apc[Discounts, memberships &amp; pre-payment agreements], $A9, apc[APC paid (£) including VAT if charged]))</f>
        <v/>
      </c>
      <c r="G9" s="68" t="str">
        <f>IF($A9="","", SUMIF(apc[Discounts, memberships &amp; pre-payment agreements], $A9, apc[Amount of APC charged to COAF grant (including VAT if charged) in £] ))</f>
        <v/>
      </c>
      <c r="H9" s="68" t="str">
        <f>IF($A9="","", SUMIF(apc[Discounts, memberships &amp; pre-payment agreements], $A9, apc[Amount of APC charged to RCUK OA fund (including VAT if charged) in £]))</f>
        <v/>
      </c>
      <c r="I9" s="61" t="str">
        <f t="shared" si="1"/>
        <v/>
      </c>
      <c r="J9" s="61" t="str">
        <f t="shared" si="2"/>
        <v/>
      </c>
      <c r="K9" s="68" t="str">
        <f t="shared" si="0"/>
        <v/>
      </c>
    </row>
    <row r="10" spans="1:12" ht="13" x14ac:dyDescent="0.3">
      <c r="A10" s="155" t="str">
        <f t="array" ref="A10">IFERROR(INDEX(apc[Discounts, memberships &amp; pre-payment agreements], MATCH(0,IF(ISBLANK(apc[Discounts, memberships &amp; pre-payment agreements]),1,COUNTIF($A$2:A9, apc[Discounts, memberships &amp; pre-payment agreements])), 0)),"")</f>
        <v/>
      </c>
      <c r="B10" s="69"/>
      <c r="C10" s="70"/>
      <c r="D10" s="71"/>
      <c r="E10" s="68" t="str">
        <f>IF($A10="","", COUNTIF(apc[Discounts, memberships &amp; pre-payment agreements], A10))</f>
        <v/>
      </c>
      <c r="F10" s="68" t="str">
        <f>IF($A10="","", SUMIF(apc[Discounts, memberships &amp; pre-payment agreements], $A10, apc[APC paid (£) including VAT if charged]))</f>
        <v/>
      </c>
      <c r="G10" s="68" t="str">
        <f>IF($A10="","", SUMIF(apc[Discounts, memberships &amp; pre-payment agreements], $A10, apc[Amount of APC charged to COAF grant (including VAT if charged) in £] ))</f>
        <v/>
      </c>
      <c r="H10" s="68" t="str">
        <f>IF($A10="","", SUMIF(apc[Discounts, memberships &amp; pre-payment agreements], $A10, apc[Amount of APC charged to RCUK OA fund (including VAT if charged) in £]))</f>
        <v/>
      </c>
      <c r="I10" s="61" t="str">
        <f t="shared" si="1"/>
        <v/>
      </c>
      <c r="J10" s="61" t="str">
        <f t="shared" si="2"/>
        <v/>
      </c>
      <c r="K10" s="68" t="str">
        <f t="shared" si="0"/>
        <v/>
      </c>
    </row>
    <row r="11" spans="1:12" ht="13" x14ac:dyDescent="0.3">
      <c r="A11" s="155" t="str">
        <f t="array" ref="A11">IFERROR(INDEX(apc[Discounts, memberships &amp; pre-payment agreements], MATCH(0,IF(ISBLANK(apc[Discounts, memberships &amp; pre-payment agreements]),1,COUNTIF($A$2:A10, apc[Discounts, memberships &amp; pre-payment agreements])), 0)),"")</f>
        <v/>
      </c>
      <c r="B11" s="69"/>
      <c r="C11" s="70"/>
      <c r="D11" s="71"/>
      <c r="E11" s="68" t="str">
        <f>IF($A11="","", COUNTIF(apc[Discounts, memberships &amp; pre-payment agreements], A11))</f>
        <v/>
      </c>
      <c r="F11" s="68" t="str">
        <f>IF($A11="","", SUMIF(apc[Discounts, memberships &amp; pre-payment agreements], $A11, apc[APC paid (£) including VAT if charged]))</f>
        <v/>
      </c>
      <c r="G11" s="68" t="str">
        <f>IF($A11="","", SUMIF(apc[Discounts, memberships &amp; pre-payment agreements], $A11, apc[Amount of APC charged to COAF grant (including VAT if charged) in £] ))</f>
        <v/>
      </c>
      <c r="H11" s="68" t="str">
        <f>IF($A11="","", SUMIF(apc[Discounts, memberships &amp; pre-payment agreements], $A11, apc[Amount of APC charged to RCUK OA fund (including VAT if charged) in £]))</f>
        <v/>
      </c>
      <c r="I11" s="61" t="str">
        <f t="shared" si="1"/>
        <v/>
      </c>
      <c r="J11" s="61" t="str">
        <f t="shared" si="2"/>
        <v/>
      </c>
      <c r="K11" s="68" t="str">
        <f t="shared" si="0"/>
        <v/>
      </c>
    </row>
    <row r="12" spans="1:12" ht="13" x14ac:dyDescent="0.3">
      <c r="A12" s="155" t="str">
        <f t="array" ref="A12">IFERROR(INDEX(apc[Discounts, memberships &amp; pre-payment agreements], MATCH(0,IF(ISBLANK(apc[Discounts, memberships &amp; pre-payment agreements]),1,COUNTIF($A$2:A11, apc[Discounts, memberships &amp; pre-payment agreements])), 0)),"")</f>
        <v/>
      </c>
      <c r="B12" s="69"/>
      <c r="C12" s="70"/>
      <c r="D12" s="71"/>
      <c r="E12" s="68" t="str">
        <f>IF($A12="","", COUNTIF(apc[Discounts, memberships &amp; pre-payment agreements], A12))</f>
        <v/>
      </c>
      <c r="F12" s="68" t="str">
        <f>IF($A12="","", SUMIF(apc[Discounts, memberships &amp; pre-payment agreements], $A12, apc[APC paid (£) including VAT if charged]))</f>
        <v/>
      </c>
      <c r="G12" s="68" t="str">
        <f>IF($A12="","", SUMIF(apc[Discounts, memberships &amp; pre-payment agreements], $A12, apc[Amount of APC charged to COAF grant (including VAT if charged) in £] ))</f>
        <v/>
      </c>
      <c r="H12" s="68" t="str">
        <f>IF($A12="","", SUMIF(apc[Discounts, memberships &amp; pre-payment agreements], $A12, apc[Amount of APC charged to RCUK OA fund (including VAT if charged) in £]))</f>
        <v/>
      </c>
      <c r="I12" s="61" t="str">
        <f t="shared" si="1"/>
        <v/>
      </c>
      <c r="J12" s="61" t="str">
        <f t="shared" si="2"/>
        <v/>
      </c>
      <c r="K12" s="68" t="str">
        <f t="shared" si="0"/>
        <v/>
      </c>
    </row>
    <row r="13" spans="1:12" ht="13" x14ac:dyDescent="0.3">
      <c r="A13" s="155" t="str">
        <f t="array" ref="A13">IFERROR(INDEX(apc[Discounts, memberships &amp; pre-payment agreements], MATCH(0,IF(ISBLANK(apc[Discounts, memberships &amp; pre-payment agreements]),1,COUNTIF($A$2:A12, apc[Discounts, memberships &amp; pre-payment agreements])), 0)),"")</f>
        <v/>
      </c>
      <c r="B13" s="69"/>
      <c r="C13" s="70"/>
      <c r="D13" s="71"/>
      <c r="E13" s="68" t="str">
        <f>IF($A13="","", COUNTIF(apc[Discounts, memberships &amp; pre-payment agreements], A13))</f>
        <v/>
      </c>
      <c r="F13" s="68" t="str">
        <f>IF($A13="","", SUMIF(apc[Discounts, memberships &amp; pre-payment agreements], $A13, apc[APC paid (£) including VAT if charged]))</f>
        <v/>
      </c>
      <c r="G13" s="68" t="str">
        <f>IF($A13="","", SUMIF(apc[Discounts, memberships &amp; pre-payment agreements], $A13, apc[Amount of APC charged to COAF grant (including VAT if charged) in £] ))</f>
        <v/>
      </c>
      <c r="H13" s="68" t="str">
        <f>IF($A13="","", SUMIF(apc[Discounts, memberships &amp; pre-payment agreements], $A13, apc[Amount of APC charged to RCUK OA fund (including VAT if charged) in £]))</f>
        <v/>
      </c>
      <c r="I13" s="61" t="str">
        <f t="shared" si="1"/>
        <v/>
      </c>
      <c r="J13" s="61" t="str">
        <f t="shared" si="2"/>
        <v/>
      </c>
      <c r="K13" s="68" t="str">
        <f t="shared" si="0"/>
        <v/>
      </c>
    </row>
    <row r="14" spans="1:12" ht="13" x14ac:dyDescent="0.3">
      <c r="A14" s="155" t="str">
        <f t="array" ref="A14">IFERROR(INDEX(apc[Discounts, memberships &amp; pre-payment agreements], MATCH(0,IF(ISBLANK(apc[Discounts, memberships &amp; pre-payment agreements]),1,COUNTIF($A$2:A13, apc[Discounts, memberships &amp; pre-payment agreements])), 0)),"")</f>
        <v/>
      </c>
      <c r="B14" s="69"/>
      <c r="C14" s="70"/>
      <c r="D14" s="71"/>
      <c r="E14" s="68" t="str">
        <f>IF($A14="","", COUNTIF(apc[Discounts, memberships &amp; pre-payment agreements], A14))</f>
        <v/>
      </c>
      <c r="F14" s="68" t="str">
        <f>IF($A14="","", SUMIF(apc[Discounts, memberships &amp; pre-payment agreements], $A14, apc[APC paid (£) including VAT if charged]))</f>
        <v/>
      </c>
      <c r="G14" s="68" t="str">
        <f>IF($A14="","", SUMIF(apc[Discounts, memberships &amp; pre-payment agreements], $A14, apc[Amount of APC charged to COAF grant (including VAT if charged) in £] ))</f>
        <v/>
      </c>
      <c r="H14" s="68" t="str">
        <f>IF($A14="","", SUMIF(apc[Discounts, memberships &amp; pre-payment agreements], $A14, apc[Amount of APC charged to RCUK OA fund (including VAT if charged) in £]))</f>
        <v/>
      </c>
      <c r="I14" s="61" t="str">
        <f t="shared" si="1"/>
        <v/>
      </c>
      <c r="J14" s="61" t="str">
        <f t="shared" si="2"/>
        <v/>
      </c>
      <c r="K14" s="68" t="str">
        <f t="shared" si="0"/>
        <v/>
      </c>
    </row>
    <row r="15" spans="1:12" ht="13" x14ac:dyDescent="0.3">
      <c r="A15" s="155" t="str">
        <f t="array" ref="A15">IFERROR(INDEX(apc[Discounts, memberships &amp; pre-payment agreements], MATCH(0,IF(ISBLANK(apc[Discounts, memberships &amp; pre-payment agreements]),1,COUNTIF($A$2:A14, apc[Discounts, memberships &amp; pre-payment agreements])), 0)),"")</f>
        <v/>
      </c>
      <c r="B15" s="69"/>
      <c r="C15" s="70"/>
      <c r="D15" s="71"/>
      <c r="E15" s="68" t="str">
        <f>IF($A15="","", COUNTIF(apc[Discounts, memberships &amp; pre-payment agreements], A15))</f>
        <v/>
      </c>
      <c r="F15" s="68" t="str">
        <f>IF($A15="","", SUMIF(apc[Discounts, memberships &amp; pre-payment agreements], $A15, apc[APC paid (£) including VAT if charged]))</f>
        <v/>
      </c>
      <c r="G15" s="68" t="str">
        <f>IF($A15="","", SUMIF(apc[Discounts, memberships &amp; pre-payment agreements], $A15, apc[Amount of APC charged to COAF grant (including VAT if charged) in £] ))</f>
        <v/>
      </c>
      <c r="H15" s="68" t="str">
        <f>IF($A15="","", SUMIF(apc[Discounts, memberships &amp; pre-payment agreements], $A15, apc[Amount of APC charged to RCUK OA fund (including VAT if charged) in £]))</f>
        <v/>
      </c>
      <c r="I15" s="61" t="str">
        <f t="shared" si="1"/>
        <v/>
      </c>
      <c r="J15" s="61" t="str">
        <f t="shared" si="2"/>
        <v/>
      </c>
      <c r="K15" s="68" t="str">
        <f t="shared" si="0"/>
        <v/>
      </c>
    </row>
    <row r="16" spans="1:12" ht="13" x14ac:dyDescent="0.3">
      <c r="A16" s="155" t="str">
        <f t="array" ref="A16">IFERROR(INDEX(apc[Discounts, memberships &amp; pre-payment agreements], MATCH(0,IF(ISBLANK(apc[Discounts, memberships &amp; pre-payment agreements]),1,COUNTIF($A$2:A15, apc[Discounts, memberships &amp; pre-payment agreements])), 0)),"")</f>
        <v/>
      </c>
      <c r="B16" s="69"/>
      <c r="C16" s="70"/>
      <c r="D16" s="71"/>
      <c r="E16" s="68" t="str">
        <f>IF($A16="","", COUNTIF(apc[Discounts, memberships &amp; pre-payment agreements], A16))</f>
        <v/>
      </c>
      <c r="F16" s="68" t="str">
        <f>IF($A16="","", SUMIF(apc[Discounts, memberships &amp; pre-payment agreements], $A16, apc[APC paid (£) including VAT if charged]))</f>
        <v/>
      </c>
      <c r="G16" s="68" t="str">
        <f>IF($A16="","", SUMIF(apc[Discounts, memberships &amp; pre-payment agreements], $A16, apc[Amount of APC charged to COAF grant (including VAT if charged) in £] ))</f>
        <v/>
      </c>
      <c r="H16" s="68" t="str">
        <f>IF($A16="","", SUMIF(apc[Discounts, memberships &amp; pre-payment agreements], $A16, apc[Amount of APC charged to RCUK OA fund (including VAT if charged) in £]))</f>
        <v/>
      </c>
      <c r="I16" s="61" t="str">
        <f t="shared" si="1"/>
        <v/>
      </c>
      <c r="J16" s="61" t="str">
        <f t="shared" si="2"/>
        <v/>
      </c>
      <c r="K16" s="68" t="str">
        <f t="shared" si="0"/>
        <v/>
      </c>
    </row>
    <row r="17" spans="1:11" ht="13" x14ac:dyDescent="0.3">
      <c r="A17" s="155" t="str">
        <f t="array" ref="A17">IFERROR(INDEX(apc[Discounts, memberships &amp; pre-payment agreements], MATCH(0,IF(ISBLANK(apc[Discounts, memberships &amp; pre-payment agreements]),1,COUNTIF($A$2:A16, apc[Discounts, memberships &amp; pre-payment agreements])), 0)),"")</f>
        <v/>
      </c>
      <c r="B17" s="69"/>
      <c r="C17" s="70"/>
      <c r="D17" s="71"/>
      <c r="E17" s="68" t="str">
        <f>IF($A17="","", COUNTIF(apc[Discounts, memberships &amp; pre-payment agreements], A17))</f>
        <v/>
      </c>
      <c r="F17" s="68" t="str">
        <f>IF($A17="","", SUMIF(apc[Discounts, memberships &amp; pre-payment agreements], $A17, apc[APC paid (£) including VAT if charged]))</f>
        <v/>
      </c>
      <c r="G17" s="68" t="str">
        <f>IF($A17="","", SUMIF(apc[Discounts, memberships &amp; pre-payment agreements], $A17, apc[Amount of APC charged to COAF grant (including VAT if charged) in £] ))</f>
        <v/>
      </c>
      <c r="H17" s="68" t="str">
        <f>IF($A17="","", SUMIF(apc[Discounts, memberships &amp; pre-payment agreements], $A17, apc[Amount of APC charged to RCUK OA fund (including VAT if charged) in £]))</f>
        <v/>
      </c>
      <c r="I17" s="61" t="str">
        <f t="shared" si="1"/>
        <v/>
      </c>
      <c r="J17" s="61" t="str">
        <f t="shared" si="2"/>
        <v/>
      </c>
      <c r="K17" s="68" t="str">
        <f t="shared" si="0"/>
        <v/>
      </c>
    </row>
    <row r="18" spans="1:11" ht="13" x14ac:dyDescent="0.3">
      <c r="A18" s="155" t="str">
        <f t="array" ref="A18">IFERROR(INDEX(apc[Discounts, memberships &amp; pre-payment agreements], MATCH(0,IF(ISBLANK(apc[Discounts, memberships &amp; pre-payment agreements]),1,COUNTIF($A$2:A17, apc[Discounts, memberships &amp; pre-payment agreements])), 0)),"")</f>
        <v/>
      </c>
      <c r="B18" s="69"/>
      <c r="C18" s="70"/>
      <c r="D18" s="71"/>
      <c r="E18" s="68" t="str">
        <f>IF($A18="","", COUNTIF(apc[Discounts, memberships &amp; pre-payment agreements], A18))</f>
        <v/>
      </c>
      <c r="F18" s="68" t="str">
        <f>IF($A18="","", SUMIF(apc[Discounts, memberships &amp; pre-payment agreements], $A18, apc[APC paid (£) including VAT if charged]))</f>
        <v/>
      </c>
      <c r="G18" s="68" t="str">
        <f>IF($A18="","", SUMIF(apc[Discounts, memberships &amp; pre-payment agreements], $A18, apc[Amount of APC charged to COAF grant (including VAT if charged) in £] ))</f>
        <v/>
      </c>
      <c r="H18" s="68" t="str">
        <f>IF($A18="","", SUMIF(apc[Discounts, memberships &amp; pre-payment agreements], $A18, apc[Amount of APC charged to RCUK OA fund (including VAT if charged) in £]))</f>
        <v/>
      </c>
      <c r="I18" s="61" t="str">
        <f t="shared" si="1"/>
        <v/>
      </c>
      <c r="J18" s="61" t="str">
        <f t="shared" si="2"/>
        <v/>
      </c>
      <c r="K18" s="68" t="str">
        <f t="shared" si="0"/>
        <v/>
      </c>
    </row>
    <row r="19" spans="1:11" ht="13" x14ac:dyDescent="0.3">
      <c r="A19" s="155" t="str">
        <f t="array" ref="A19">IFERROR(INDEX(apc[Discounts, memberships &amp; pre-payment agreements], MATCH(0,IF(ISBLANK(apc[Discounts, memberships &amp; pre-payment agreements]),1,COUNTIF($A$2:A18, apc[Discounts, memberships &amp; pre-payment agreements])), 0)),"")</f>
        <v/>
      </c>
      <c r="B19" s="69"/>
      <c r="C19" s="70"/>
      <c r="D19" s="71"/>
      <c r="E19" s="68" t="str">
        <f>IF($A19="","", COUNTIF(apc[Discounts, memberships &amp; pre-payment agreements], A19))</f>
        <v/>
      </c>
      <c r="F19" s="68" t="str">
        <f>IF($A19="","", SUMIF(apc[Discounts, memberships &amp; pre-payment agreements], $A19, apc[APC paid (£) including VAT if charged]))</f>
        <v/>
      </c>
      <c r="G19" s="68" t="str">
        <f>IF($A19="","", SUMIF(apc[Discounts, memberships &amp; pre-payment agreements], $A19, apc[Amount of APC charged to COAF grant (including VAT if charged) in £] ))</f>
        <v/>
      </c>
      <c r="H19" s="68" t="str">
        <f>IF($A19="","", SUMIF(apc[Discounts, memberships &amp; pre-payment agreements], $A19, apc[Amount of APC charged to RCUK OA fund (including VAT if charged) in £]))</f>
        <v/>
      </c>
      <c r="I19" s="61" t="str">
        <f t="shared" si="1"/>
        <v/>
      </c>
      <c r="J19" s="61" t="str">
        <f t="shared" si="2"/>
        <v/>
      </c>
      <c r="K19" s="68" t="str">
        <f t="shared" si="0"/>
        <v/>
      </c>
    </row>
    <row r="20" spans="1:11" ht="13" x14ac:dyDescent="0.3">
      <c r="A20" s="155" t="str">
        <f t="array" ref="A20">IFERROR(INDEX(apc[Discounts, memberships &amp; pre-payment agreements], MATCH(0,IF(ISBLANK(apc[Discounts, memberships &amp; pre-payment agreements]),1,COUNTIF($A$2:A19, apc[Discounts, memberships &amp; pre-payment agreements])), 0)),"")</f>
        <v/>
      </c>
      <c r="B20" s="69"/>
      <c r="C20" s="70"/>
      <c r="D20" s="71"/>
      <c r="E20" s="68" t="str">
        <f>IF($A20="","", COUNTIF(apc[Discounts, memberships &amp; pre-payment agreements], A20))</f>
        <v/>
      </c>
      <c r="F20" s="68" t="str">
        <f>IF($A20="","", SUMIF(apc[Discounts, memberships &amp; pre-payment agreements], $A20, apc[APC paid (£) including VAT if charged]))</f>
        <v/>
      </c>
      <c r="G20" s="68" t="str">
        <f>IF($A20="","", SUMIF(apc[Discounts, memberships &amp; pre-payment agreements], $A20, apc[Amount of APC charged to COAF grant (including VAT if charged) in £] ))</f>
        <v/>
      </c>
      <c r="H20" s="68" t="str">
        <f>IF($A20="","", SUMIF(apc[Discounts, memberships &amp; pre-payment agreements], $A20, apc[Amount of APC charged to RCUK OA fund (including VAT if charged) in £]))</f>
        <v/>
      </c>
      <c r="I20" s="61" t="str">
        <f t="shared" si="1"/>
        <v/>
      </c>
      <c r="J20" s="61" t="str">
        <f t="shared" si="2"/>
        <v/>
      </c>
      <c r="K20" s="68" t="str">
        <f t="shared" si="0"/>
        <v/>
      </c>
    </row>
    <row r="21" spans="1:11" ht="13" x14ac:dyDescent="0.3">
      <c r="A21" s="155" t="str">
        <f t="array" ref="A21">IFERROR(INDEX(apc[Discounts, memberships &amp; pre-payment agreements], MATCH(0,IF(ISBLANK(apc[Discounts, memberships &amp; pre-payment agreements]),1,COUNTIF($A$2:A20, apc[Discounts, memberships &amp; pre-payment agreements])), 0)),"")</f>
        <v/>
      </c>
      <c r="B21" s="69"/>
      <c r="C21" s="70"/>
      <c r="D21" s="71"/>
      <c r="E21" s="68" t="str">
        <f>IF($A21="","", COUNTIF(apc[Discounts, memberships &amp; pre-payment agreements], A21))</f>
        <v/>
      </c>
      <c r="F21" s="68" t="str">
        <f>IF($A21="","", SUMIF(apc[Discounts, memberships &amp; pre-payment agreements], $A21, apc[APC paid (£) including VAT if charged]))</f>
        <v/>
      </c>
      <c r="G21" s="68" t="str">
        <f>IF($A21="","", SUMIF(apc[Discounts, memberships &amp; pre-payment agreements], $A21, apc[Amount of APC charged to COAF grant (including VAT if charged) in £] ))</f>
        <v/>
      </c>
      <c r="H21" s="68" t="str">
        <f>IF($A21="","", SUMIF(apc[Discounts, memberships &amp; pre-payment agreements], $A21, apc[Amount of APC charged to RCUK OA fund (including VAT if charged) in £]))</f>
        <v/>
      </c>
      <c r="I21" s="61" t="str">
        <f t="shared" si="1"/>
        <v/>
      </c>
      <c r="J21" s="61" t="str">
        <f t="shared" si="2"/>
        <v/>
      </c>
      <c r="K21" s="68" t="str">
        <f t="shared" si="0"/>
        <v/>
      </c>
    </row>
    <row r="22" spans="1:11" ht="13" x14ac:dyDescent="0.3">
      <c r="A22" s="155" t="str">
        <f t="array" ref="A22">IFERROR(INDEX(apc[Discounts, memberships &amp; pre-payment agreements], MATCH(0,IF(ISBLANK(apc[Discounts, memberships &amp; pre-payment agreements]),1,COUNTIF($A$2:A21, apc[Discounts, memberships &amp; pre-payment agreements])), 0)),"")</f>
        <v/>
      </c>
      <c r="B22" s="69"/>
      <c r="C22" s="70"/>
      <c r="D22" s="71"/>
      <c r="E22" s="68" t="str">
        <f>IF($A22="","", COUNTIF(apc[Discounts, memberships &amp; pre-payment agreements], A22))</f>
        <v/>
      </c>
      <c r="F22" s="68" t="str">
        <f>IF($A22="","", SUMIF(apc[Discounts, memberships &amp; pre-payment agreements], $A22, apc[APC paid (£) including VAT if charged]))</f>
        <v/>
      </c>
      <c r="G22" s="68" t="str">
        <f>IF($A22="","", SUMIF(apc[Discounts, memberships &amp; pre-payment agreements], $A22, apc[Amount of APC charged to COAF grant (including VAT if charged) in £] ))</f>
        <v/>
      </c>
      <c r="H22" s="68" t="str">
        <f>IF($A22="","", SUMIF(apc[Discounts, memberships &amp; pre-payment agreements], $A22, apc[Amount of APC charged to RCUK OA fund (including VAT if charged) in £]))</f>
        <v/>
      </c>
      <c r="I22" s="61" t="str">
        <f t="shared" si="1"/>
        <v/>
      </c>
      <c r="J22" s="61" t="str">
        <f t="shared" si="2"/>
        <v/>
      </c>
      <c r="K22" s="68" t="str">
        <f t="shared" si="0"/>
        <v/>
      </c>
    </row>
    <row r="23" spans="1:11" ht="13" x14ac:dyDescent="0.3">
      <c r="A23" s="155" t="str">
        <f t="array" ref="A23">IFERROR(INDEX(apc[Discounts, memberships &amp; pre-payment agreements], MATCH(0,IF(ISBLANK(apc[Discounts, memberships &amp; pre-payment agreements]),1,COUNTIF($A$2:A22, apc[Discounts, memberships &amp; pre-payment agreements])), 0)),"")</f>
        <v/>
      </c>
      <c r="B23" s="69"/>
      <c r="C23" s="70"/>
      <c r="D23" s="71"/>
      <c r="E23" s="68" t="str">
        <f>IF($A23="","", COUNTIF(apc[Discounts, memberships &amp; pre-payment agreements], A23))</f>
        <v/>
      </c>
      <c r="F23" s="68" t="str">
        <f>IF($A23="","", SUMIF(apc[Discounts, memberships &amp; pre-payment agreements], $A23, apc[APC paid (£) including VAT if charged]))</f>
        <v/>
      </c>
      <c r="G23" s="68" t="str">
        <f>IF($A23="","", SUMIF(apc[Discounts, memberships &amp; pre-payment agreements], $A23, apc[Amount of APC charged to COAF grant (including VAT if charged) in £] ))</f>
        <v/>
      </c>
      <c r="H23" s="68" t="str">
        <f>IF($A23="","", SUMIF(apc[Discounts, memberships &amp; pre-payment agreements], $A23, apc[Amount of APC charged to RCUK OA fund (including VAT if charged) in £]))</f>
        <v/>
      </c>
      <c r="I23" s="61" t="str">
        <f t="shared" si="1"/>
        <v/>
      </c>
      <c r="J23" s="61" t="str">
        <f t="shared" si="2"/>
        <v/>
      </c>
      <c r="K23" s="68" t="str">
        <f t="shared" si="0"/>
        <v/>
      </c>
    </row>
    <row r="24" spans="1:11" ht="13" x14ac:dyDescent="0.3">
      <c r="A24" s="155" t="str">
        <f t="array" ref="A24">IFERROR(INDEX(apc[Discounts, memberships &amp; pre-payment agreements], MATCH(0,IF(ISBLANK(apc[Discounts, memberships &amp; pre-payment agreements]),1,COUNTIF($A$2:A23, apc[Discounts, memberships &amp; pre-payment agreements])), 0)),"")</f>
        <v/>
      </c>
      <c r="B24" s="69"/>
      <c r="C24" s="70"/>
      <c r="D24" s="71"/>
      <c r="E24" s="68" t="str">
        <f>IF($A24="","", COUNTIF(apc[Discounts, memberships &amp; pre-payment agreements], A24))</f>
        <v/>
      </c>
      <c r="F24" s="68" t="str">
        <f>IF($A24="","", SUMIF(apc[Discounts, memberships &amp; pre-payment agreements], $A24, apc[APC paid (£) including VAT if charged]))</f>
        <v/>
      </c>
      <c r="G24" s="68" t="str">
        <f>IF($A24="","", SUMIF(apc[Discounts, memberships &amp; pre-payment agreements], $A24, apc[Amount of APC charged to COAF grant (including VAT if charged) in £] ))</f>
        <v/>
      </c>
      <c r="H24" s="68" t="str">
        <f>IF($A24="","", SUMIF(apc[Discounts, memberships &amp; pre-payment agreements], $A24, apc[Amount of APC charged to RCUK OA fund (including VAT if charged) in £]))</f>
        <v/>
      </c>
      <c r="I24" s="61" t="str">
        <f t="shared" si="1"/>
        <v/>
      </c>
      <c r="J24" s="61" t="str">
        <f t="shared" si="2"/>
        <v/>
      </c>
      <c r="K24" s="68" t="str">
        <f t="shared" si="0"/>
        <v/>
      </c>
    </row>
    <row r="25" spans="1:11" ht="13" x14ac:dyDescent="0.3">
      <c r="A25" s="155" t="str">
        <f t="array" ref="A25">IFERROR(INDEX(apc[Discounts, memberships &amp; pre-payment agreements], MATCH(0,IF(ISBLANK(apc[Discounts, memberships &amp; pre-payment agreements]),1,COUNTIF($A$2:A24, apc[Discounts, memberships &amp; pre-payment agreements])), 0)),"")</f>
        <v/>
      </c>
      <c r="B25" s="69"/>
      <c r="C25" s="70"/>
      <c r="D25" s="71"/>
      <c r="E25" s="68" t="str">
        <f>IF($A25="","", COUNTIF(apc[Discounts, memberships &amp; pre-payment agreements], A25))</f>
        <v/>
      </c>
      <c r="F25" s="68" t="str">
        <f>IF($A25="","", SUMIF(apc[Discounts, memberships &amp; pre-payment agreements], $A25, apc[APC paid (£) including VAT if charged]))</f>
        <v/>
      </c>
      <c r="G25" s="68" t="str">
        <f>IF($A25="","", SUMIF(apc[Discounts, memberships &amp; pre-payment agreements], $A25, apc[Amount of APC charged to COAF grant (including VAT if charged) in £] ))</f>
        <v/>
      </c>
      <c r="H25" s="68" t="str">
        <f>IF($A25="","", SUMIF(apc[Discounts, memberships &amp; pre-payment agreements], $A25, apc[Amount of APC charged to RCUK OA fund (including VAT if charged) in £]))</f>
        <v/>
      </c>
      <c r="I25" s="61" t="str">
        <f t="shared" si="1"/>
        <v/>
      </c>
      <c r="J25" s="61" t="str">
        <f t="shared" si="2"/>
        <v/>
      </c>
      <c r="K25" s="68" t="str">
        <f t="shared" si="0"/>
        <v/>
      </c>
    </row>
    <row r="26" spans="1:11" ht="13" x14ac:dyDescent="0.3">
      <c r="A26" s="155" t="str">
        <f t="array" ref="A26">IFERROR(INDEX(apc[Discounts, memberships &amp; pre-payment agreements], MATCH(0,IF(ISBLANK(apc[Discounts, memberships &amp; pre-payment agreements]),1,COUNTIF($A$2:A25, apc[Discounts, memberships &amp; pre-payment agreements])), 0)),"")</f>
        <v/>
      </c>
      <c r="B26" s="69"/>
      <c r="C26" s="70"/>
      <c r="D26" s="71"/>
      <c r="E26" s="68" t="str">
        <f>IF($A26="","", COUNTIF(apc[Discounts, memberships &amp; pre-payment agreements], A26))</f>
        <v/>
      </c>
      <c r="F26" s="68" t="str">
        <f>IF($A26="","", SUMIF(apc[Discounts, memberships &amp; pre-payment agreements], $A26, apc[APC paid (£) including VAT if charged]))</f>
        <v/>
      </c>
      <c r="G26" s="68" t="str">
        <f>IF($A26="","", SUMIF(apc[Discounts, memberships &amp; pre-payment agreements], $A26, apc[Amount of APC charged to COAF grant (including VAT if charged) in £] ))</f>
        <v/>
      </c>
      <c r="H26" s="68" t="str">
        <f>IF($A26="","", SUMIF(apc[Discounts, memberships &amp; pre-payment agreements], $A26, apc[Amount of APC charged to RCUK OA fund (including VAT if charged) in £]))</f>
        <v/>
      </c>
      <c r="I26" s="61" t="str">
        <f t="shared" si="1"/>
        <v/>
      </c>
      <c r="J26" s="61" t="str">
        <f t="shared" si="2"/>
        <v/>
      </c>
      <c r="K26" s="68" t="str">
        <f t="shared" si="0"/>
        <v/>
      </c>
    </row>
    <row r="27" spans="1:11" ht="13" x14ac:dyDescent="0.3">
      <c r="A27" s="155" t="str">
        <f t="array" ref="A27">IFERROR(INDEX(apc[Discounts, memberships &amp; pre-payment agreements], MATCH(0,IF(ISBLANK(apc[Discounts, memberships &amp; pre-payment agreements]),1,COUNTIF($A$2:A26, apc[Discounts, memberships &amp; pre-payment agreements])), 0)),"")</f>
        <v/>
      </c>
      <c r="B27" s="69"/>
      <c r="C27" s="70"/>
      <c r="D27" s="71"/>
      <c r="E27" s="68" t="str">
        <f>IF($A27="","", COUNTIF(apc[Discounts, memberships &amp; pre-payment agreements], A27))</f>
        <v/>
      </c>
      <c r="F27" s="68" t="str">
        <f>IF($A27="","", SUMIF(apc[Discounts, memberships &amp; pre-payment agreements], $A27, apc[APC paid (£) including VAT if charged]))</f>
        <v/>
      </c>
      <c r="G27" s="68" t="str">
        <f>IF($A27="","", SUMIF(apc[Discounts, memberships &amp; pre-payment agreements], $A27, apc[Amount of APC charged to COAF grant (including VAT if charged) in £] ))</f>
        <v/>
      </c>
      <c r="H27" s="68" t="str">
        <f>IF($A27="","", SUMIF(apc[Discounts, memberships &amp; pre-payment agreements], $A27, apc[Amount of APC charged to RCUK OA fund (including VAT if charged) in £]))</f>
        <v/>
      </c>
      <c r="I27" s="61" t="str">
        <f t="shared" si="1"/>
        <v/>
      </c>
      <c r="J27" s="61" t="str">
        <f t="shared" si="2"/>
        <v/>
      </c>
      <c r="K27" s="68" t="str">
        <f t="shared" si="0"/>
        <v/>
      </c>
    </row>
    <row r="28" spans="1:11" ht="13" x14ac:dyDescent="0.3">
      <c r="A28" s="155" t="str">
        <f t="array" ref="A28">IFERROR(INDEX(apc[Discounts, memberships &amp; pre-payment agreements], MATCH(0,IF(ISBLANK(apc[Discounts, memberships &amp; pre-payment agreements]),1,COUNTIF($A$2:A27, apc[Discounts, memberships &amp; pre-payment agreements])), 0)),"")</f>
        <v/>
      </c>
      <c r="B28" s="69"/>
      <c r="C28" s="70"/>
      <c r="D28" s="71"/>
      <c r="E28" s="68" t="str">
        <f>IF($A28="","", COUNTIF(apc[Discounts, memberships &amp; pre-payment agreements], A28))</f>
        <v/>
      </c>
      <c r="F28" s="68" t="str">
        <f>IF($A28="","", SUMIF(apc[Discounts, memberships &amp; pre-payment agreements], $A28, apc[APC paid (£) including VAT if charged]))</f>
        <v/>
      </c>
      <c r="G28" s="68" t="str">
        <f>IF($A28="","", SUMIF(apc[Discounts, memberships &amp; pre-payment agreements], $A28, apc[Amount of APC charged to COAF grant (including VAT if charged) in £] ))</f>
        <v/>
      </c>
      <c r="H28" s="68" t="str">
        <f>IF($A28="","", SUMIF(apc[Discounts, memberships &amp; pre-payment agreements], $A28, apc[Amount of APC charged to RCUK OA fund (including VAT if charged) in £]))</f>
        <v/>
      </c>
      <c r="I28" s="61" t="str">
        <f t="shared" si="1"/>
        <v/>
      </c>
      <c r="J28" s="61" t="str">
        <f t="shared" si="2"/>
        <v/>
      </c>
      <c r="K28" s="68" t="str">
        <f t="shared" si="0"/>
        <v/>
      </c>
    </row>
    <row r="29" spans="1:11" ht="13" x14ac:dyDescent="0.3">
      <c r="A29" s="155" t="str">
        <f t="array" ref="A29">IFERROR(INDEX(apc[Discounts, memberships &amp; pre-payment agreements], MATCH(0,IF(ISBLANK(apc[Discounts, memberships &amp; pre-payment agreements]),1,COUNTIF($A$2:A28, apc[Discounts, memberships &amp; pre-payment agreements])), 0)),"")</f>
        <v/>
      </c>
      <c r="B29" s="69"/>
      <c r="C29" s="70"/>
      <c r="D29" s="71"/>
      <c r="E29" s="68" t="str">
        <f>IF($A29="","", COUNTIF(apc[Discounts, memberships &amp; pre-payment agreements], A29))</f>
        <v/>
      </c>
      <c r="F29" s="68" t="str">
        <f>IF($A29="","", SUMIF(apc[Discounts, memberships &amp; pre-payment agreements], $A29, apc[APC paid (£) including VAT if charged]))</f>
        <v/>
      </c>
      <c r="G29" s="68" t="str">
        <f>IF($A29="","", SUMIF(apc[Discounts, memberships &amp; pre-payment agreements], $A29, apc[Amount of APC charged to COAF grant (including VAT if charged) in £] ))</f>
        <v/>
      </c>
      <c r="H29" s="68" t="str">
        <f>IF($A29="","", SUMIF(apc[Discounts, memberships &amp; pre-payment agreements], $A29, apc[Amount of APC charged to RCUK OA fund (including VAT if charged) in £]))</f>
        <v/>
      </c>
      <c r="I29" s="61" t="str">
        <f t="shared" si="1"/>
        <v/>
      </c>
      <c r="J29" s="61" t="str">
        <f t="shared" si="2"/>
        <v/>
      </c>
      <c r="K29" s="68" t="str">
        <f t="shared" si="0"/>
        <v/>
      </c>
    </row>
    <row r="30" spans="1:11" ht="13" x14ac:dyDescent="0.3">
      <c r="A30" s="155" t="str">
        <f t="array" ref="A30">IFERROR(INDEX(apc[Discounts, memberships &amp; pre-payment agreements], MATCH(0,IF(ISBLANK(apc[Discounts, memberships &amp; pre-payment agreements]),1,COUNTIF($A$2:A29, apc[Discounts, memberships &amp; pre-payment agreements])), 0)),"")</f>
        <v/>
      </c>
      <c r="B30" s="69"/>
      <c r="C30" s="70"/>
      <c r="D30" s="71"/>
      <c r="E30" s="68" t="str">
        <f>IF($A30="","", COUNTIF(apc[Discounts, memberships &amp; pre-payment agreements], A30))</f>
        <v/>
      </c>
      <c r="F30" s="68" t="str">
        <f>IF($A30="","", SUMIF(apc[Discounts, memberships &amp; pre-payment agreements], $A30, apc[APC paid (£) including VAT if charged]))</f>
        <v/>
      </c>
      <c r="G30" s="68" t="str">
        <f>IF($A30="","", SUMIF(apc[Discounts, memberships &amp; pre-payment agreements], $A30, apc[Amount of APC charged to COAF grant (including VAT if charged) in £] ))</f>
        <v/>
      </c>
      <c r="H30" s="68" t="str">
        <f>IF($A30="","", SUMIF(apc[Discounts, memberships &amp; pre-payment agreements], $A30, apc[Amount of APC charged to RCUK OA fund (including VAT if charged) in £]))</f>
        <v/>
      </c>
      <c r="I30" s="61" t="str">
        <f t="shared" si="1"/>
        <v/>
      </c>
      <c r="J30" s="61" t="str">
        <f t="shared" si="2"/>
        <v/>
      </c>
      <c r="K30" s="68" t="str">
        <f t="shared" si="0"/>
        <v/>
      </c>
    </row>
    <row r="31" spans="1:11" ht="13" x14ac:dyDescent="0.3">
      <c r="A31" s="155" t="str">
        <f t="array" ref="A31">IFERROR(INDEX(apc[Discounts, memberships &amp; pre-payment agreements], MATCH(0,IF(ISBLANK(apc[Discounts, memberships &amp; pre-payment agreements]),1,COUNTIF($A$2:A30, apc[Discounts, memberships &amp; pre-payment agreements])), 0)),"")</f>
        <v/>
      </c>
      <c r="B31" s="69"/>
      <c r="C31" s="70"/>
      <c r="D31" s="71"/>
      <c r="E31" s="68" t="str">
        <f>IF($A31="","", COUNTIF(apc[Discounts, memberships &amp; pre-payment agreements], A31))</f>
        <v/>
      </c>
      <c r="F31" s="68" t="str">
        <f>IF($A31="","", SUMIF(apc[Discounts, memberships &amp; pre-payment agreements], $A31, apc[APC paid (£) including VAT if charged]))</f>
        <v/>
      </c>
      <c r="G31" s="68" t="str">
        <f>IF($A31="","", SUMIF(apc[Discounts, memberships &amp; pre-payment agreements], $A31, apc[Amount of APC charged to COAF grant (including VAT if charged) in £] ))</f>
        <v/>
      </c>
      <c r="H31" s="68" t="str">
        <f>IF($A31="","", SUMIF(apc[Discounts, memberships &amp; pre-payment agreements], $A31, apc[Amount of APC charged to RCUK OA fund (including VAT if charged) in £]))</f>
        <v/>
      </c>
      <c r="I31" s="61" t="str">
        <f t="shared" si="1"/>
        <v/>
      </c>
      <c r="J31" s="61" t="str">
        <f t="shared" si="2"/>
        <v/>
      </c>
      <c r="K31" s="68" t="str">
        <f t="shared" si="0"/>
        <v/>
      </c>
    </row>
    <row r="32" spans="1:11" ht="13" x14ac:dyDescent="0.3">
      <c r="A32" s="155" t="str">
        <f t="array" ref="A32">IFERROR(INDEX(apc[Discounts, memberships &amp; pre-payment agreements], MATCH(0,IF(ISBLANK(apc[Discounts, memberships &amp; pre-payment agreements]),1,COUNTIF($A$2:A31, apc[Discounts, memberships &amp; pre-payment agreements])), 0)),"")</f>
        <v/>
      </c>
      <c r="B32" s="69"/>
      <c r="C32" s="70"/>
      <c r="D32" s="71"/>
      <c r="E32" s="68" t="str">
        <f>IF($A32="","", COUNTIF(apc[Discounts, memberships &amp; pre-payment agreements], A32))</f>
        <v/>
      </c>
      <c r="F32" s="68" t="str">
        <f>IF($A32="","", SUMIF(apc[Discounts, memberships &amp; pre-payment agreements], $A32, apc[APC paid (£) including VAT if charged]))</f>
        <v/>
      </c>
      <c r="G32" s="68" t="str">
        <f>IF($A32="","", SUMIF(apc[Discounts, memberships &amp; pre-payment agreements], $A32, apc[Amount of APC charged to COAF grant (including VAT if charged) in £] ))</f>
        <v/>
      </c>
      <c r="H32" s="68" t="str">
        <f>IF($A32="","", SUMIF(apc[Discounts, memberships &amp; pre-payment agreements], $A32, apc[Amount of APC charged to RCUK OA fund (including VAT if charged) in £]))</f>
        <v/>
      </c>
      <c r="I32" s="61" t="str">
        <f t="shared" si="1"/>
        <v/>
      </c>
      <c r="J32" s="61" t="str">
        <f t="shared" si="2"/>
        <v/>
      </c>
      <c r="K32" s="68" t="str">
        <f t="shared" si="0"/>
        <v/>
      </c>
    </row>
    <row r="33" spans="1:11" ht="13" x14ac:dyDescent="0.3">
      <c r="A33" s="155" t="str">
        <f t="array" ref="A33">IFERROR(INDEX(apc[Discounts, memberships &amp; pre-payment agreements], MATCH(0,IF(ISBLANK(apc[Discounts, memberships &amp; pre-payment agreements]),1,COUNTIF($A$2:A32, apc[Discounts, memberships &amp; pre-payment agreements])), 0)),"")</f>
        <v/>
      </c>
      <c r="B33" s="69"/>
      <c r="C33" s="70"/>
      <c r="D33" s="71"/>
      <c r="E33" s="68" t="str">
        <f>IF($A33="","", COUNTIF(apc[Discounts, memberships &amp; pre-payment agreements], A33))</f>
        <v/>
      </c>
      <c r="F33" s="68" t="str">
        <f>IF($A33="","", SUMIF(apc[Discounts, memberships &amp; pre-payment agreements], $A33, apc[APC paid (£) including VAT if charged]))</f>
        <v/>
      </c>
      <c r="G33" s="68" t="str">
        <f>IF($A33="","", SUMIF(apc[Discounts, memberships &amp; pre-payment agreements], $A33, apc[Amount of APC charged to COAF grant (including VAT if charged) in £] ))</f>
        <v/>
      </c>
      <c r="H33" s="68" t="str">
        <f>IF($A33="","", SUMIF(apc[Discounts, memberships &amp; pre-payment agreements], $A33, apc[Amount of APC charged to RCUK OA fund (including VAT if charged) in £]))</f>
        <v/>
      </c>
      <c r="I33" s="61" t="str">
        <f t="shared" si="1"/>
        <v/>
      </c>
      <c r="J33" s="61" t="str">
        <f t="shared" si="2"/>
        <v/>
      </c>
      <c r="K33" s="68" t="str">
        <f t="shared" si="0"/>
        <v/>
      </c>
    </row>
    <row r="34" spans="1:11" ht="13" x14ac:dyDescent="0.3">
      <c r="A34" s="155" t="str">
        <f t="array" ref="A34">IFERROR(INDEX(apc[Discounts, memberships &amp; pre-payment agreements], MATCH(0,IF(ISBLANK(apc[Discounts, memberships &amp; pre-payment agreements]),1,COUNTIF($A$2:A33, apc[Discounts, memberships &amp; pre-payment agreements])), 0)),"")</f>
        <v/>
      </c>
      <c r="B34" s="69"/>
      <c r="C34" s="70"/>
      <c r="D34" s="71"/>
      <c r="E34" s="68" t="str">
        <f>IF($A34="","", COUNTIF(apc[Discounts, memberships &amp; pre-payment agreements], A34))</f>
        <v/>
      </c>
      <c r="F34" s="68" t="str">
        <f>IF($A34="","", SUMIF(apc[Discounts, memberships &amp; pre-payment agreements], $A34, apc[APC paid (£) including VAT if charged]))</f>
        <v/>
      </c>
      <c r="G34" s="68" t="str">
        <f>IF($A34="","", SUMIF(apc[Discounts, memberships &amp; pre-payment agreements], $A34, apc[Amount of APC charged to COAF grant (including VAT if charged) in £] ))</f>
        <v/>
      </c>
      <c r="H34" s="68" t="str">
        <f>IF($A34="","", SUMIF(apc[Discounts, memberships &amp; pre-payment agreements], $A34, apc[Amount of APC charged to RCUK OA fund (including VAT if charged) in £]))</f>
        <v/>
      </c>
      <c r="I34" s="61" t="str">
        <f t="shared" si="1"/>
        <v/>
      </c>
      <c r="J34" s="61" t="str">
        <f t="shared" si="2"/>
        <v/>
      </c>
      <c r="K34" s="68" t="str">
        <f t="shared" si="0"/>
        <v/>
      </c>
    </row>
    <row r="35" spans="1:11" ht="13" x14ac:dyDescent="0.3">
      <c r="A35" s="155" t="str">
        <f t="array" ref="A35">IFERROR(INDEX(apc[Discounts, memberships &amp; pre-payment agreements], MATCH(0,IF(ISBLANK(apc[Discounts, memberships &amp; pre-payment agreements]),1,COUNTIF($A$2:A34, apc[Discounts, memberships &amp; pre-payment agreements])), 0)),"")</f>
        <v/>
      </c>
      <c r="B35" s="69"/>
      <c r="C35" s="70"/>
      <c r="D35" s="71"/>
      <c r="E35" s="68" t="str">
        <f>IF($A35="","", COUNTIF(apc[Discounts, memberships &amp; pre-payment agreements], A35))</f>
        <v/>
      </c>
      <c r="F35" s="68" t="str">
        <f>IF($A35="","", SUMIF(apc[Discounts, memberships &amp; pre-payment agreements], $A35, apc[APC paid (£) including VAT if charged]))</f>
        <v/>
      </c>
      <c r="G35" s="68" t="str">
        <f>IF($A35="","", SUMIF(apc[Discounts, memberships &amp; pre-payment agreements], $A35, apc[Amount of APC charged to COAF grant (including VAT if charged) in £] ))</f>
        <v/>
      </c>
      <c r="H35" s="68" t="str">
        <f>IF($A35="","", SUMIF(apc[Discounts, memberships &amp; pre-payment agreements], $A35, apc[Amount of APC charged to RCUK OA fund (including VAT if charged) in £]))</f>
        <v/>
      </c>
      <c r="I35" s="61" t="str">
        <f t="shared" si="1"/>
        <v/>
      </c>
      <c r="J35" s="61" t="str">
        <f t="shared" si="2"/>
        <v/>
      </c>
      <c r="K35" s="68" t="str">
        <f t="shared" si="0"/>
        <v/>
      </c>
    </row>
    <row r="36" spans="1:11" ht="13" x14ac:dyDescent="0.3">
      <c r="A36" s="155" t="str">
        <f t="array" ref="A36">IFERROR(INDEX(apc[Discounts, memberships &amp; pre-payment agreements], MATCH(0,IF(ISBLANK(apc[Discounts, memberships &amp; pre-payment agreements]),1,COUNTIF($A$2:A35, apc[Discounts, memberships &amp; pre-payment agreements])), 0)),"")</f>
        <v/>
      </c>
      <c r="B36" s="69"/>
      <c r="C36" s="70"/>
      <c r="D36" s="71"/>
      <c r="E36" s="68" t="str">
        <f>IF($A36="","", COUNTIF(apc[Discounts, memberships &amp; pre-payment agreements], A36))</f>
        <v/>
      </c>
      <c r="F36" s="68" t="str">
        <f>IF($A36="","", SUMIF(apc[Discounts, memberships &amp; pre-payment agreements], $A36, apc[APC paid (£) including VAT if charged]))</f>
        <v/>
      </c>
      <c r="G36" s="68" t="str">
        <f>IF($A36="","", SUMIF(apc[Discounts, memberships &amp; pre-payment agreements], $A36, apc[Amount of APC charged to COAF grant (including VAT if charged) in £] ))</f>
        <v/>
      </c>
      <c r="H36" s="68" t="str">
        <f>IF($A36="","", SUMIF(apc[Discounts, memberships &amp; pre-payment agreements], $A36, apc[Amount of APC charged to RCUK OA fund (including VAT if charged) in £]))</f>
        <v/>
      </c>
      <c r="I36" s="61" t="str">
        <f t="shared" si="1"/>
        <v/>
      </c>
      <c r="J36" s="61" t="str">
        <f t="shared" si="2"/>
        <v/>
      </c>
      <c r="K36" s="68" t="str">
        <f t="shared" si="0"/>
        <v/>
      </c>
    </row>
    <row r="37" spans="1:11" ht="13" x14ac:dyDescent="0.3">
      <c r="A37" s="155" t="str">
        <f t="array" ref="A37">IFERROR(INDEX(apc[Discounts, memberships &amp; pre-payment agreements], MATCH(0,IF(ISBLANK(apc[Discounts, memberships &amp; pre-payment agreements]),1,COUNTIF($A$2:A36, apc[Discounts, memberships &amp; pre-payment agreements])), 0)),"")</f>
        <v/>
      </c>
      <c r="B37" s="69"/>
      <c r="C37" s="70"/>
      <c r="D37" s="71"/>
      <c r="E37" s="68" t="str">
        <f>IF($A37="","", COUNTIF(apc[Discounts, memberships &amp; pre-payment agreements], A37))</f>
        <v/>
      </c>
      <c r="F37" s="68" t="str">
        <f>IF($A37="","", SUMIF(apc[Discounts, memberships &amp; pre-payment agreements], $A37, apc[APC paid (£) including VAT if charged]))</f>
        <v/>
      </c>
      <c r="G37" s="68" t="str">
        <f>IF($A37="","", SUMIF(apc[Discounts, memberships &amp; pre-payment agreements], $A37, apc[Amount of APC charged to COAF grant (including VAT if charged) in £] ))</f>
        <v/>
      </c>
      <c r="H37" s="68" t="str">
        <f>IF($A37="","", SUMIF(apc[Discounts, memberships &amp; pre-payment agreements], $A37, apc[Amount of APC charged to RCUK OA fund (including VAT if charged) in £]))</f>
        <v/>
      </c>
      <c r="I37" s="61" t="str">
        <f t="shared" si="1"/>
        <v/>
      </c>
      <c r="J37" s="61" t="str">
        <f t="shared" si="2"/>
        <v/>
      </c>
      <c r="K37" s="68" t="str">
        <f t="shared" si="0"/>
        <v/>
      </c>
    </row>
    <row r="38" spans="1:11" ht="13" x14ac:dyDescent="0.3">
      <c r="A38" s="155" t="str">
        <f t="array" ref="A38">IFERROR(INDEX(apc[Discounts, memberships &amp; pre-payment agreements], MATCH(0,IF(ISBLANK(apc[Discounts, memberships &amp; pre-payment agreements]),1,COUNTIF($A$2:A37, apc[Discounts, memberships &amp; pre-payment agreements])), 0)),"")</f>
        <v/>
      </c>
      <c r="B38" s="69"/>
      <c r="C38" s="70"/>
      <c r="D38" s="71"/>
      <c r="E38" s="68" t="str">
        <f>IF($A38="","", COUNTIF(apc[Discounts, memberships &amp; pre-payment agreements], A38))</f>
        <v/>
      </c>
      <c r="F38" s="68" t="str">
        <f>IF($A38="","", SUMIF(apc[Discounts, memberships &amp; pre-payment agreements], $A38, apc[APC paid (£) including VAT if charged]))</f>
        <v/>
      </c>
      <c r="G38" s="68" t="str">
        <f>IF($A38="","", SUMIF(apc[Discounts, memberships &amp; pre-payment agreements], $A38, apc[Amount of APC charged to COAF grant (including VAT if charged) in £] ))</f>
        <v/>
      </c>
      <c r="H38" s="68" t="str">
        <f>IF($A38="","", SUMIF(apc[Discounts, memberships &amp; pre-payment agreements], $A38, apc[Amount of APC charged to RCUK OA fund (including VAT if charged) in £]))</f>
        <v/>
      </c>
      <c r="I38" s="61" t="str">
        <f t="shared" si="1"/>
        <v/>
      </c>
      <c r="J38" s="61" t="str">
        <f t="shared" si="2"/>
        <v/>
      </c>
      <c r="K38" s="68" t="str">
        <f t="shared" si="0"/>
        <v/>
      </c>
    </row>
    <row r="39" spans="1:11" ht="13" x14ac:dyDescent="0.3">
      <c r="A39" s="155" t="str">
        <f t="array" ref="A39">IFERROR(INDEX(apc[Discounts, memberships &amp; pre-payment agreements], MATCH(0,IF(ISBLANK(apc[Discounts, memberships &amp; pre-payment agreements]),1,COUNTIF($A$2:A38, apc[Discounts, memberships &amp; pre-payment agreements])), 0)),"")</f>
        <v/>
      </c>
      <c r="B39" s="69"/>
      <c r="C39" s="70"/>
      <c r="D39" s="71"/>
      <c r="E39" s="68" t="str">
        <f>IF($A39="","", COUNTIF(apc[Discounts, memberships &amp; pre-payment agreements], A39))</f>
        <v/>
      </c>
      <c r="F39" s="68" t="str">
        <f>IF($A39="","", SUMIF(apc[Discounts, memberships &amp; pre-payment agreements], $A39, apc[APC paid (£) including VAT if charged]))</f>
        <v/>
      </c>
      <c r="G39" s="68" t="str">
        <f>IF($A39="","", SUMIF(apc[Discounts, memberships &amp; pre-payment agreements], $A39, apc[Amount of APC charged to COAF grant (including VAT if charged) in £] ))</f>
        <v/>
      </c>
      <c r="H39" s="68" t="str">
        <f>IF($A39="","", SUMIF(apc[Discounts, memberships &amp; pre-payment agreements], $A39, apc[Amount of APC charged to RCUK OA fund (including VAT if charged) in £]))</f>
        <v/>
      </c>
      <c r="I39" s="61" t="str">
        <f t="shared" si="1"/>
        <v/>
      </c>
      <c r="J39" s="61" t="str">
        <f t="shared" si="2"/>
        <v/>
      </c>
      <c r="K39" s="68" t="str">
        <f t="shared" si="0"/>
        <v/>
      </c>
    </row>
    <row r="40" spans="1:11" ht="13" x14ac:dyDescent="0.3">
      <c r="A40" s="155" t="str">
        <f t="array" ref="A40">IFERROR(INDEX(apc[Discounts, memberships &amp; pre-payment agreements], MATCH(0,IF(ISBLANK(apc[Discounts, memberships &amp; pre-payment agreements]),1,COUNTIF($A$2:A39, apc[Discounts, memberships &amp; pre-payment agreements])), 0)),"")</f>
        <v/>
      </c>
      <c r="B40" s="69"/>
      <c r="C40" s="70"/>
      <c r="D40" s="71"/>
      <c r="E40" s="68" t="str">
        <f>IF($A40="","", COUNTIF(apc[Discounts, memberships &amp; pre-payment agreements], A40))</f>
        <v/>
      </c>
      <c r="F40" s="68" t="str">
        <f>IF($A40="","", SUMIF(apc[Discounts, memberships &amp; pre-payment agreements], $A40, apc[APC paid (£) including VAT if charged]))</f>
        <v/>
      </c>
      <c r="G40" s="68" t="str">
        <f>IF($A40="","", SUMIF(apc[Discounts, memberships &amp; pre-payment agreements], $A40, apc[Amount of APC charged to COAF grant (including VAT if charged) in £] ))</f>
        <v/>
      </c>
      <c r="H40" s="68" t="str">
        <f>IF($A40="","", SUMIF(apc[Discounts, memberships &amp; pre-payment agreements], $A40, apc[Amount of APC charged to RCUK OA fund (including VAT if charged) in £]))</f>
        <v/>
      </c>
      <c r="I40" s="61" t="str">
        <f t="shared" si="1"/>
        <v/>
      </c>
      <c r="J40" s="61" t="str">
        <f t="shared" si="2"/>
        <v/>
      </c>
      <c r="K40" s="68" t="str">
        <f t="shared" si="0"/>
        <v/>
      </c>
    </row>
    <row r="41" spans="1:11" ht="13" x14ac:dyDescent="0.3">
      <c r="A41" s="155" t="str">
        <f t="array" ref="A41">IFERROR(INDEX(apc[Discounts, memberships &amp; pre-payment agreements], MATCH(0,IF(ISBLANK(apc[Discounts, memberships &amp; pre-payment agreements]),1,COUNTIF($A$2:A40, apc[Discounts, memberships &amp; pre-payment agreements])), 0)),"")</f>
        <v/>
      </c>
      <c r="B41" s="69"/>
      <c r="C41" s="70"/>
      <c r="D41" s="71"/>
      <c r="E41" s="68" t="str">
        <f>IF($A41="","", COUNTIF(apc[Discounts, memberships &amp; pre-payment agreements], A41))</f>
        <v/>
      </c>
      <c r="F41" s="68" t="str">
        <f>IF($A41="","", SUMIF(apc[Discounts, memberships &amp; pre-payment agreements], $A41, apc[APC paid (£) including VAT if charged]))</f>
        <v/>
      </c>
      <c r="G41" s="68" t="str">
        <f>IF($A41="","", SUMIF(apc[Discounts, memberships &amp; pre-payment agreements], $A41, apc[Amount of APC charged to COAF grant (including VAT if charged) in £] ))</f>
        <v/>
      </c>
      <c r="H41" s="68" t="str">
        <f>IF($A41="","", SUMIF(apc[Discounts, memberships &amp; pre-payment agreements], $A41, apc[Amount of APC charged to RCUK OA fund (including VAT if charged) in £]))</f>
        <v/>
      </c>
      <c r="I41" s="61" t="str">
        <f t="shared" si="1"/>
        <v/>
      </c>
      <c r="J41" s="61" t="str">
        <f t="shared" si="2"/>
        <v/>
      </c>
      <c r="K41" s="68" t="str">
        <f t="shared" si="0"/>
        <v/>
      </c>
    </row>
    <row r="42" spans="1:11" ht="13" x14ac:dyDescent="0.3">
      <c r="A42" s="155" t="str">
        <f t="array" ref="A42">IFERROR(INDEX(apc[Discounts, memberships &amp; pre-payment agreements], MATCH(0,IF(ISBLANK(apc[Discounts, memberships &amp; pre-payment agreements]),1,COUNTIF($A$2:A41, apc[Discounts, memberships &amp; pre-payment agreements])), 0)),"")</f>
        <v/>
      </c>
      <c r="B42" s="69"/>
      <c r="C42" s="70"/>
      <c r="D42" s="71"/>
      <c r="E42" s="68" t="str">
        <f>IF($A42="","", COUNTIF(apc[Discounts, memberships &amp; pre-payment agreements], A42))</f>
        <v/>
      </c>
      <c r="F42" s="68" t="str">
        <f>IF($A42="","", SUMIF(apc[Discounts, memberships &amp; pre-payment agreements], $A42, apc[APC paid (£) including VAT if charged]))</f>
        <v/>
      </c>
      <c r="G42" s="68" t="str">
        <f>IF($A42="","", SUMIF(apc[Discounts, memberships &amp; pre-payment agreements], $A42, apc[Amount of APC charged to COAF grant (including VAT if charged) in £] ))</f>
        <v/>
      </c>
      <c r="H42" s="68" t="str">
        <f>IF($A42="","", SUMIF(apc[Discounts, memberships &amp; pre-payment agreements], $A42, apc[Amount of APC charged to RCUK OA fund (including VAT if charged) in £]))</f>
        <v/>
      </c>
      <c r="I42" s="61" t="str">
        <f t="shared" si="1"/>
        <v/>
      </c>
      <c r="J42" s="61" t="str">
        <f t="shared" si="2"/>
        <v/>
      </c>
      <c r="K42" s="68" t="str">
        <f t="shared" si="0"/>
        <v/>
      </c>
    </row>
    <row r="43" spans="1:11" ht="13" x14ac:dyDescent="0.3">
      <c r="A43" s="155" t="str">
        <f t="array" ref="A43">IFERROR(INDEX(apc[Discounts, memberships &amp; pre-payment agreements], MATCH(0,IF(ISBLANK(apc[Discounts, memberships &amp; pre-payment agreements]),1,COUNTIF($A$2:A42, apc[Discounts, memberships &amp; pre-payment agreements])), 0)),"")</f>
        <v/>
      </c>
      <c r="B43" s="69"/>
      <c r="C43" s="70"/>
      <c r="D43" s="71"/>
      <c r="E43" s="68" t="str">
        <f>IF($A43="","", COUNTIF(apc[Discounts, memberships &amp; pre-payment agreements], A43))</f>
        <v/>
      </c>
      <c r="F43" s="68" t="str">
        <f>IF($A43="","", SUMIF(apc[Discounts, memberships &amp; pre-payment agreements], $A43, apc[APC paid (£) including VAT if charged]))</f>
        <v/>
      </c>
      <c r="G43" s="68" t="str">
        <f>IF($A43="","", SUMIF(apc[Discounts, memberships &amp; pre-payment agreements], $A43, apc[Amount of APC charged to COAF grant (including VAT if charged) in £] ))</f>
        <v/>
      </c>
      <c r="H43" s="68" t="str">
        <f>IF($A43="","", SUMIF(apc[Discounts, memberships &amp; pre-payment agreements], $A43, apc[Amount of APC charged to RCUK OA fund (including VAT if charged) in £]))</f>
        <v/>
      </c>
      <c r="I43" s="61" t="str">
        <f t="shared" si="1"/>
        <v/>
      </c>
      <c r="J43" s="61" t="str">
        <f t="shared" si="2"/>
        <v/>
      </c>
      <c r="K43" s="68" t="str">
        <f t="shared" si="0"/>
        <v/>
      </c>
    </row>
    <row r="44" spans="1:11" ht="13" x14ac:dyDescent="0.3">
      <c r="A44" s="155" t="str">
        <f t="array" ref="A44">IFERROR(INDEX(apc[Discounts, memberships &amp; pre-payment agreements], MATCH(0,IF(ISBLANK(apc[Discounts, memberships &amp; pre-payment agreements]),1,COUNTIF($A$2:A43, apc[Discounts, memberships &amp; pre-payment agreements])), 0)),"")</f>
        <v/>
      </c>
      <c r="B44" s="69"/>
      <c r="C44" s="70"/>
      <c r="D44" s="71"/>
      <c r="E44" s="68" t="str">
        <f>IF($A44="","", COUNTIF(apc[Discounts, memberships &amp; pre-payment agreements], A44))</f>
        <v/>
      </c>
      <c r="F44" s="68" t="str">
        <f>IF($A44="","", SUMIF(apc[Discounts, memberships &amp; pre-payment agreements], $A44, apc[APC paid (£) including VAT if charged]))</f>
        <v/>
      </c>
      <c r="G44" s="68" t="str">
        <f>IF($A44="","", SUMIF(apc[Discounts, memberships &amp; pre-payment agreements], $A44, apc[Amount of APC charged to COAF grant (including VAT if charged) in £] ))</f>
        <v/>
      </c>
      <c r="H44" s="68" t="str">
        <f>IF($A44="","", SUMIF(apc[Discounts, memberships &amp; pre-payment agreements], $A44, apc[Amount of APC charged to RCUK OA fund (including VAT if charged) in £]))</f>
        <v/>
      </c>
      <c r="I44" s="61" t="str">
        <f t="shared" si="1"/>
        <v/>
      </c>
      <c r="J44" s="61" t="str">
        <f t="shared" si="2"/>
        <v/>
      </c>
      <c r="K44" s="68" t="str">
        <f t="shared" si="0"/>
        <v/>
      </c>
    </row>
    <row r="45" spans="1:11" ht="13" x14ac:dyDescent="0.3">
      <c r="A45" s="155" t="str">
        <f t="array" ref="A45">IFERROR(INDEX(apc[Discounts, memberships &amp; pre-payment agreements], MATCH(0,IF(ISBLANK(apc[Discounts, memberships &amp; pre-payment agreements]),1,COUNTIF($A$2:A44, apc[Discounts, memberships &amp; pre-payment agreements])), 0)),"")</f>
        <v/>
      </c>
      <c r="B45" s="69"/>
      <c r="C45" s="70"/>
      <c r="D45" s="71"/>
      <c r="E45" s="68" t="str">
        <f>IF($A45="","", COUNTIF(apc[Discounts, memberships &amp; pre-payment agreements], A45))</f>
        <v/>
      </c>
      <c r="F45" s="68" t="str">
        <f>IF($A45="","", SUMIF(apc[Discounts, memberships &amp; pre-payment agreements], $A45, apc[APC paid (£) including VAT if charged]))</f>
        <v/>
      </c>
      <c r="G45" s="68" t="str">
        <f>IF($A45="","", SUMIF(apc[Discounts, memberships &amp; pre-payment agreements], $A45, apc[Amount of APC charged to COAF grant (including VAT if charged) in £] ))</f>
        <v/>
      </c>
      <c r="H45" s="68" t="str">
        <f>IF($A45="","", SUMIF(apc[Discounts, memberships &amp; pre-payment agreements], $A45, apc[Amount of APC charged to RCUK OA fund (including VAT if charged) in £]))</f>
        <v/>
      </c>
      <c r="I45" s="61" t="str">
        <f t="shared" si="1"/>
        <v/>
      </c>
      <c r="J45" s="61" t="str">
        <f t="shared" si="2"/>
        <v/>
      </c>
      <c r="K45" s="68" t="str">
        <f t="shared" si="0"/>
        <v/>
      </c>
    </row>
    <row r="46" spans="1:11" ht="13" x14ac:dyDescent="0.3">
      <c r="A46" s="155" t="str">
        <f t="array" ref="A46">IFERROR(INDEX(apc[Discounts, memberships &amp; pre-payment agreements], MATCH(0,IF(ISBLANK(apc[Discounts, memberships &amp; pre-payment agreements]),1,COUNTIF($A$2:A45, apc[Discounts, memberships &amp; pre-payment agreements])), 0)),"")</f>
        <v/>
      </c>
      <c r="B46" s="69"/>
      <c r="C46" s="70"/>
      <c r="D46" s="71"/>
      <c r="E46" s="68" t="str">
        <f>IF($A46="","", COUNTIF(apc[Discounts, memberships &amp; pre-payment agreements], A46))</f>
        <v/>
      </c>
      <c r="F46" s="68" t="str">
        <f>IF($A46="","", SUMIF(apc[Discounts, memberships &amp; pre-payment agreements], $A46, apc[APC paid (£) including VAT if charged]))</f>
        <v/>
      </c>
      <c r="G46" s="68" t="str">
        <f>IF($A46="","", SUMIF(apc[Discounts, memberships &amp; pre-payment agreements], $A46, apc[Amount of APC charged to COAF grant (including VAT if charged) in £] ))</f>
        <v/>
      </c>
      <c r="H46" s="68" t="str">
        <f>IF($A46="","", SUMIF(apc[Discounts, memberships &amp; pre-payment agreements], $A46, apc[Amount of APC charged to RCUK OA fund (including VAT if charged) in £]))</f>
        <v/>
      </c>
      <c r="I46" s="61" t="str">
        <f t="shared" si="1"/>
        <v/>
      </c>
      <c r="J46" s="61" t="str">
        <f t="shared" si="2"/>
        <v/>
      </c>
      <c r="K46" s="68" t="str">
        <f t="shared" si="0"/>
        <v/>
      </c>
    </row>
    <row r="47" spans="1:11" ht="13" x14ac:dyDescent="0.3">
      <c r="A47" s="155" t="str">
        <f t="array" ref="A47">IFERROR(INDEX(apc[Discounts, memberships &amp; pre-payment agreements], MATCH(0,IF(ISBLANK(apc[Discounts, memberships &amp; pre-payment agreements]),1,COUNTIF($A$2:A46, apc[Discounts, memberships &amp; pre-payment agreements])), 0)),"")</f>
        <v/>
      </c>
      <c r="B47" s="69"/>
      <c r="C47" s="70"/>
      <c r="D47" s="71"/>
      <c r="E47" s="68" t="str">
        <f>IF($A47="","", COUNTIF(apc[Discounts, memberships &amp; pre-payment agreements], A47))</f>
        <v/>
      </c>
      <c r="F47" s="68" t="str">
        <f>IF($A47="","", SUMIF(apc[Discounts, memberships &amp; pre-payment agreements], $A47, apc[APC paid (£) including VAT if charged]))</f>
        <v/>
      </c>
      <c r="G47" s="68" t="str">
        <f>IF($A47="","", SUMIF(apc[Discounts, memberships &amp; pre-payment agreements], $A47, apc[Amount of APC charged to COAF grant (including VAT if charged) in £] ))</f>
        <v/>
      </c>
      <c r="H47" s="68" t="str">
        <f>IF($A47="","", SUMIF(apc[Discounts, memberships &amp; pre-payment agreements], $A47, apc[Amount of APC charged to RCUK OA fund (including VAT if charged) in £]))</f>
        <v/>
      </c>
      <c r="I47" s="61" t="str">
        <f t="shared" si="1"/>
        <v/>
      </c>
      <c r="J47" s="61" t="str">
        <f t="shared" si="2"/>
        <v/>
      </c>
      <c r="K47" s="68" t="str">
        <f t="shared" si="0"/>
        <v/>
      </c>
    </row>
    <row r="48" spans="1:11" ht="13" x14ac:dyDescent="0.3">
      <c r="A48" s="155" t="str">
        <f t="array" ref="A48">IFERROR(INDEX(apc[Discounts, memberships &amp; pre-payment agreements], MATCH(0,IF(ISBLANK(apc[Discounts, memberships &amp; pre-payment agreements]),1,COUNTIF($A$2:A47, apc[Discounts, memberships &amp; pre-payment agreements])), 0)),"")</f>
        <v/>
      </c>
      <c r="B48" s="69"/>
      <c r="C48" s="70"/>
      <c r="D48" s="71"/>
      <c r="E48" s="68" t="str">
        <f>IF($A48="","", COUNTIF(apc[Discounts, memberships &amp; pre-payment agreements], A48))</f>
        <v/>
      </c>
      <c r="F48" s="68" t="str">
        <f>IF($A48="","", SUMIF(apc[Discounts, memberships &amp; pre-payment agreements], $A48, apc[APC paid (£) including VAT if charged]))</f>
        <v/>
      </c>
      <c r="G48" s="68" t="str">
        <f>IF($A48="","", SUMIF(apc[Discounts, memberships &amp; pre-payment agreements], $A48, apc[Amount of APC charged to COAF grant (including VAT if charged) in £] ))</f>
        <v/>
      </c>
      <c r="H48" s="68" t="str">
        <f>IF($A48="","", SUMIF(apc[Discounts, memberships &amp; pre-payment agreements], $A48, apc[Amount of APC charged to RCUK OA fund (including VAT if charged) in £]))</f>
        <v/>
      </c>
      <c r="I48" s="61" t="str">
        <f t="shared" si="1"/>
        <v/>
      </c>
      <c r="J48" s="61" t="str">
        <f t="shared" si="2"/>
        <v/>
      </c>
      <c r="K48" s="68" t="str">
        <f t="shared" si="0"/>
        <v/>
      </c>
    </row>
    <row r="49" spans="1:11" ht="13" x14ac:dyDescent="0.3">
      <c r="A49" s="155" t="str">
        <f t="array" ref="A49">IFERROR(INDEX(apc[Discounts, memberships &amp; pre-payment agreements], MATCH(0,IF(ISBLANK(apc[Discounts, memberships &amp; pre-payment agreements]),1,COUNTIF($A$2:A48, apc[Discounts, memberships &amp; pre-payment agreements])), 0)),"")</f>
        <v/>
      </c>
      <c r="B49" s="69"/>
      <c r="C49" s="70"/>
      <c r="D49" s="71"/>
      <c r="E49" s="68" t="str">
        <f>IF($A49="","", COUNTIF(apc[Discounts, memberships &amp; pre-payment agreements], A49))</f>
        <v/>
      </c>
      <c r="F49" s="68" t="str">
        <f>IF($A49="","", SUMIF(apc[Discounts, memberships &amp; pre-payment agreements], $A49, apc[APC paid (£) including VAT if charged]))</f>
        <v/>
      </c>
      <c r="G49" s="68" t="str">
        <f>IF($A49="","", SUMIF(apc[Discounts, memberships &amp; pre-payment agreements], $A49, apc[Amount of APC charged to COAF grant (including VAT if charged) in £] ))</f>
        <v/>
      </c>
      <c r="H49" s="68" t="str">
        <f>IF($A49="","", SUMIF(apc[Discounts, memberships &amp; pre-payment agreements], $A49, apc[Amount of APC charged to RCUK OA fund (including VAT if charged) in £]))</f>
        <v/>
      </c>
      <c r="I49" s="61" t="str">
        <f t="shared" si="1"/>
        <v/>
      </c>
      <c r="J49" s="61" t="str">
        <f t="shared" si="2"/>
        <v/>
      </c>
      <c r="K49" s="68" t="str">
        <f t="shared" si="0"/>
        <v/>
      </c>
    </row>
    <row r="50" spans="1:11" ht="13.5" thickBot="1" x14ac:dyDescent="0.35">
      <c r="A50" s="155" t="str">
        <f t="array" ref="A50">IFERROR(INDEX(apc[Discounts, memberships &amp; pre-payment agreements], MATCH(0,IF(ISBLANK(apc[Discounts, memberships &amp; pre-payment agreements]),1,COUNTIF($A$2:A49, apc[Discounts, memberships &amp; pre-payment agreements])), 0)),"")</f>
        <v/>
      </c>
      <c r="B50" s="72"/>
      <c r="C50" s="73"/>
      <c r="D50" s="74"/>
      <c r="E50" s="68" t="str">
        <f>IF($A50="","", COUNTIF(apc[Discounts, memberships &amp; pre-payment agreements], A50))</f>
        <v/>
      </c>
      <c r="F50" s="68" t="str">
        <f>IF($A50="","", SUMIF(apc[Discounts, memberships &amp; pre-payment agreements], $A50, apc[APC paid (£) including VAT if charged]))</f>
        <v/>
      </c>
      <c r="G50" s="68" t="str">
        <f>IF($A50="","", SUMIF(apc[Discounts, memberships &amp; pre-payment agreements], $A50, apc[Amount of APC charged to COAF grant (including VAT if charged) in £] ))</f>
        <v/>
      </c>
      <c r="H50" s="68" t="str">
        <f>IF($A50="","", SUMIF(apc[Discounts, memberships &amp; pre-payment agreements], $A50, apc[Amount of APC charged to RCUK OA fund (including VAT if charged) in £]))</f>
        <v/>
      </c>
      <c r="I50" s="61" t="str">
        <f t="shared" si="1"/>
        <v/>
      </c>
      <c r="J50" s="61" t="str">
        <f t="shared" si="2"/>
        <v/>
      </c>
      <c r="K50" s="68" t="str">
        <f t="shared" si="0"/>
        <v/>
      </c>
    </row>
    <row r="51" spans="1:11" ht="13" x14ac:dyDescent="0.3">
      <c r="A51" s="155"/>
    </row>
    <row r="52" spans="1:11" ht="13" x14ac:dyDescent="0.3">
      <c r="A52" s="155"/>
    </row>
    <row r="53" spans="1:11" ht="13" x14ac:dyDescent="0.3">
      <c r="A53" s="155"/>
    </row>
    <row r="54" spans="1:11" ht="13" x14ac:dyDescent="0.3">
      <c r="A54" s="155"/>
    </row>
    <row r="55" spans="1:11" ht="13" x14ac:dyDescent="0.3">
      <c r="A55" s="155"/>
    </row>
    <row r="56" spans="1:11" ht="13" x14ac:dyDescent="0.3">
      <c r="A56" s="155"/>
    </row>
    <row r="57" spans="1:11" ht="13" x14ac:dyDescent="0.3">
      <c r="A57" s="155"/>
    </row>
    <row r="58" spans="1:11" ht="13" x14ac:dyDescent="0.3">
      <c r="A58" s="155"/>
    </row>
    <row r="59" spans="1:11" ht="13" x14ac:dyDescent="0.3">
      <c r="A59" s="155"/>
    </row>
    <row r="60" spans="1:11" ht="13" x14ac:dyDescent="0.3">
      <c r="A60" s="155"/>
    </row>
    <row r="61" spans="1:11" ht="13" x14ac:dyDescent="0.3">
      <c r="A61" s="155"/>
    </row>
    <row r="62" spans="1:11" ht="13" x14ac:dyDescent="0.3">
      <c r="A62" s="155"/>
    </row>
    <row r="63" spans="1:11" ht="13" x14ac:dyDescent="0.3">
      <c r="A63" s="155"/>
    </row>
    <row r="64" spans="1:11" ht="13" x14ac:dyDescent="0.3">
      <c r="A64" s="155"/>
    </row>
    <row r="65" spans="1:1" ht="13" x14ac:dyDescent="0.3">
      <c r="A65" s="155"/>
    </row>
    <row r="66" spans="1:1" ht="13" x14ac:dyDescent="0.3">
      <c r="A66" s="155"/>
    </row>
    <row r="67" spans="1:1" ht="13" x14ac:dyDescent="0.3">
      <c r="A67" s="155"/>
    </row>
    <row r="68" spans="1:1" ht="13" x14ac:dyDescent="0.3">
      <c r="A68" s="155"/>
    </row>
    <row r="69" spans="1:1" ht="13" x14ac:dyDescent="0.3">
      <c r="A69" s="155"/>
    </row>
    <row r="70" spans="1:1" ht="13" x14ac:dyDescent="0.3">
      <c r="A70" s="155"/>
    </row>
    <row r="71" spans="1:1" ht="13" x14ac:dyDescent="0.3">
      <c r="A71" s="155"/>
    </row>
    <row r="72" spans="1:1" ht="13" x14ac:dyDescent="0.3">
      <c r="A72" s="155"/>
    </row>
    <row r="73" spans="1:1" ht="13" x14ac:dyDescent="0.3">
      <c r="A73" s="155"/>
    </row>
    <row r="74" spans="1:1" ht="13" x14ac:dyDescent="0.3">
      <c r="A74" s="155"/>
    </row>
    <row r="75" spans="1:1" ht="13" x14ac:dyDescent="0.3">
      <c r="A75" s="155"/>
    </row>
    <row r="76" spans="1:1" ht="13" x14ac:dyDescent="0.3">
      <c r="A76" s="155"/>
    </row>
    <row r="77" spans="1:1" ht="13" x14ac:dyDescent="0.3">
      <c r="A77" s="155"/>
    </row>
    <row r="78" spans="1:1" ht="13" x14ac:dyDescent="0.3">
      <c r="A78" s="155"/>
    </row>
    <row r="79" spans="1:1" ht="13" x14ac:dyDescent="0.3">
      <c r="A79" s="155"/>
    </row>
    <row r="80" spans="1:1" ht="13" x14ac:dyDescent="0.3">
      <c r="A80" s="155"/>
    </row>
    <row r="81" spans="1:1" ht="13" x14ac:dyDescent="0.3">
      <c r="A81" s="155"/>
    </row>
    <row r="82" spans="1:1" ht="13" x14ac:dyDescent="0.3">
      <c r="A82" s="155"/>
    </row>
    <row r="83" spans="1:1" ht="13" x14ac:dyDescent="0.3">
      <c r="A83" s="155"/>
    </row>
    <row r="84" spans="1:1" ht="13" x14ac:dyDescent="0.3">
      <c r="A84" s="155"/>
    </row>
    <row r="85" spans="1:1" ht="13" x14ac:dyDescent="0.3">
      <c r="A85" s="155"/>
    </row>
    <row r="86" spans="1:1" ht="13" x14ac:dyDescent="0.3">
      <c r="A86" s="155"/>
    </row>
    <row r="87" spans="1:1" ht="13" x14ac:dyDescent="0.3">
      <c r="A87" s="155"/>
    </row>
    <row r="88" spans="1:1" ht="13" x14ac:dyDescent="0.3">
      <c r="A88" s="155"/>
    </row>
    <row r="89" spans="1:1" ht="13" x14ac:dyDescent="0.3">
      <c r="A89" s="155"/>
    </row>
    <row r="90" spans="1:1" ht="13" x14ac:dyDescent="0.3">
      <c r="A90" s="155"/>
    </row>
    <row r="91" spans="1:1" ht="13" x14ac:dyDescent="0.3">
      <c r="A91" s="155"/>
    </row>
    <row r="92" spans="1:1" ht="13" x14ac:dyDescent="0.3">
      <c r="A92" s="155"/>
    </row>
    <row r="93" spans="1:1" ht="13" x14ac:dyDescent="0.3">
      <c r="A93" s="155"/>
    </row>
    <row r="94" spans="1:1" ht="13" x14ac:dyDescent="0.3">
      <c r="A94" s="155"/>
    </row>
    <row r="95" spans="1:1" ht="13" x14ac:dyDescent="0.3">
      <c r="A95" s="155"/>
    </row>
    <row r="96" spans="1:1" ht="13" x14ac:dyDescent="0.3">
      <c r="A96" s="155"/>
    </row>
    <row r="97" spans="1:1" ht="13" x14ac:dyDescent="0.3">
      <c r="A97" s="155"/>
    </row>
    <row r="98" spans="1:1" ht="13" x14ac:dyDescent="0.3">
      <c r="A98" s="155"/>
    </row>
    <row r="99" spans="1:1" ht="13" x14ac:dyDescent="0.3">
      <c r="A99" s="155"/>
    </row>
    <row r="100" spans="1:1" ht="13" x14ac:dyDescent="0.3">
      <c r="A100" s="155"/>
    </row>
    <row r="101" spans="1:1" ht="13" x14ac:dyDescent="0.3">
      <c r="A101" s="155"/>
    </row>
    <row r="102" spans="1:1" ht="13" x14ac:dyDescent="0.3">
      <c r="A102" s="155"/>
    </row>
    <row r="103" spans="1:1" ht="13" x14ac:dyDescent="0.3">
      <c r="A103" s="155"/>
    </row>
    <row r="104" spans="1:1" ht="13" x14ac:dyDescent="0.3">
      <c r="A104" s="155"/>
    </row>
    <row r="105" spans="1:1" ht="13" x14ac:dyDescent="0.3">
      <c r="A105" s="155"/>
    </row>
    <row r="106" spans="1:1" ht="13" x14ac:dyDescent="0.3">
      <c r="A106" s="155"/>
    </row>
    <row r="107" spans="1:1" ht="13" x14ac:dyDescent="0.3">
      <c r="A107" s="155"/>
    </row>
    <row r="108" spans="1:1" ht="13" x14ac:dyDescent="0.3">
      <c r="A108" s="155"/>
    </row>
    <row r="109" spans="1:1" ht="13" x14ac:dyDescent="0.3">
      <c r="A109" s="155"/>
    </row>
    <row r="110" spans="1:1" ht="13" x14ac:dyDescent="0.3">
      <c r="A110" s="155"/>
    </row>
    <row r="111" spans="1:1" ht="13" x14ac:dyDescent="0.3">
      <c r="A111" s="155"/>
    </row>
    <row r="112" spans="1:1" ht="13" x14ac:dyDescent="0.3">
      <c r="A112" s="155"/>
    </row>
    <row r="113" spans="1:1" ht="13" x14ac:dyDescent="0.3">
      <c r="A113" s="155"/>
    </row>
    <row r="114" spans="1:1" ht="13" x14ac:dyDescent="0.3">
      <c r="A114" s="155"/>
    </row>
    <row r="115" spans="1:1" ht="13" x14ac:dyDescent="0.3">
      <c r="A115" s="155"/>
    </row>
    <row r="116" spans="1:1" ht="13" x14ac:dyDescent="0.3">
      <c r="A116" s="155"/>
    </row>
    <row r="117" spans="1:1" ht="13" x14ac:dyDescent="0.3">
      <c r="A117" s="155"/>
    </row>
    <row r="118" spans="1:1" ht="13" x14ac:dyDescent="0.3">
      <c r="A118" s="155"/>
    </row>
    <row r="119" spans="1:1" ht="13" x14ac:dyDescent="0.3">
      <c r="A119" s="155"/>
    </row>
    <row r="120" spans="1:1" ht="13" x14ac:dyDescent="0.3">
      <c r="A120" s="155"/>
    </row>
    <row r="121" spans="1:1" ht="13" x14ac:dyDescent="0.3">
      <c r="A121" s="155"/>
    </row>
    <row r="122" spans="1:1" ht="13" x14ac:dyDescent="0.3">
      <c r="A122" s="155"/>
    </row>
    <row r="123" spans="1:1" ht="13" x14ac:dyDescent="0.3">
      <c r="A123" s="155"/>
    </row>
    <row r="124" spans="1:1" ht="13" x14ac:dyDescent="0.3">
      <c r="A124" s="155"/>
    </row>
    <row r="125" spans="1:1" ht="13" x14ac:dyDescent="0.3">
      <c r="A125" s="155"/>
    </row>
    <row r="126" spans="1:1" ht="13" x14ac:dyDescent="0.3">
      <c r="A126" s="155"/>
    </row>
    <row r="127" spans="1:1" ht="13" x14ac:dyDescent="0.3">
      <c r="A127" s="155"/>
    </row>
    <row r="128" spans="1:1" ht="13" x14ac:dyDescent="0.3">
      <c r="A128" s="155"/>
    </row>
    <row r="129" spans="1:1" ht="13" x14ac:dyDescent="0.3">
      <c r="A129" s="155"/>
    </row>
    <row r="130" spans="1:1" ht="13" x14ac:dyDescent="0.3">
      <c r="A130" s="155"/>
    </row>
    <row r="131" spans="1:1" ht="13" x14ac:dyDescent="0.3">
      <c r="A131" s="155"/>
    </row>
    <row r="132" spans="1:1" ht="13" x14ac:dyDescent="0.3">
      <c r="A132" s="155"/>
    </row>
    <row r="133" spans="1:1" ht="13" x14ac:dyDescent="0.3">
      <c r="A133" s="155"/>
    </row>
    <row r="134" spans="1:1" ht="13" x14ac:dyDescent="0.3">
      <c r="A134" s="155"/>
    </row>
    <row r="135" spans="1:1" ht="13" x14ac:dyDescent="0.3">
      <c r="A135" s="155"/>
    </row>
    <row r="136" spans="1:1" ht="13" x14ac:dyDescent="0.3">
      <c r="A136" s="155"/>
    </row>
    <row r="137" spans="1:1" ht="13" x14ac:dyDescent="0.3">
      <c r="A137" s="155"/>
    </row>
    <row r="138" spans="1:1" ht="13" x14ac:dyDescent="0.3">
      <c r="A138" s="155"/>
    </row>
    <row r="139" spans="1:1" ht="13" x14ac:dyDescent="0.3">
      <c r="A139" s="155"/>
    </row>
    <row r="140" spans="1:1" ht="13" x14ac:dyDescent="0.3">
      <c r="A140" s="155"/>
    </row>
    <row r="141" spans="1:1" ht="13" x14ac:dyDescent="0.3">
      <c r="A141" s="155"/>
    </row>
    <row r="142" spans="1:1" ht="13" x14ac:dyDescent="0.3">
      <c r="A142" s="155"/>
    </row>
    <row r="143" spans="1:1" ht="13" x14ac:dyDescent="0.3">
      <c r="A143" s="155"/>
    </row>
    <row r="144" spans="1:1" ht="13" x14ac:dyDescent="0.3">
      <c r="A144" s="155"/>
    </row>
    <row r="145" spans="1:1" ht="13" x14ac:dyDescent="0.3">
      <c r="A145" s="155"/>
    </row>
    <row r="146" spans="1:1" ht="13" x14ac:dyDescent="0.3">
      <c r="A146" s="155"/>
    </row>
    <row r="147" spans="1:1" ht="13" x14ac:dyDescent="0.3">
      <c r="A147" s="155"/>
    </row>
    <row r="148" spans="1:1" ht="13" x14ac:dyDescent="0.3">
      <c r="A148" s="155"/>
    </row>
    <row r="149" spans="1:1" ht="13" x14ac:dyDescent="0.3">
      <c r="A149" s="155"/>
    </row>
    <row r="150" spans="1:1" ht="13" x14ac:dyDescent="0.3">
      <c r="A150" s="155"/>
    </row>
    <row r="151" spans="1:1" ht="13" x14ac:dyDescent="0.3">
      <c r="A151" s="155"/>
    </row>
    <row r="152" spans="1:1" ht="13" x14ac:dyDescent="0.3">
      <c r="A152" s="155"/>
    </row>
    <row r="153" spans="1:1" ht="13" x14ac:dyDescent="0.3">
      <c r="A153" s="155"/>
    </row>
    <row r="154" spans="1:1" ht="13" x14ac:dyDescent="0.3">
      <c r="A154" s="155"/>
    </row>
    <row r="155" spans="1:1" ht="13" x14ac:dyDescent="0.3">
      <c r="A155" s="155"/>
    </row>
    <row r="156" spans="1:1" ht="13" x14ac:dyDescent="0.3">
      <c r="A156" s="155"/>
    </row>
    <row r="157" spans="1:1" ht="13" x14ac:dyDescent="0.3">
      <c r="A157" s="155"/>
    </row>
    <row r="158" spans="1:1" ht="13" x14ac:dyDescent="0.3">
      <c r="A158" s="155"/>
    </row>
    <row r="159" spans="1:1" ht="13" x14ac:dyDescent="0.3">
      <c r="A159" s="155"/>
    </row>
    <row r="160" spans="1:1" ht="13" x14ac:dyDescent="0.3">
      <c r="A160" s="155"/>
    </row>
    <row r="161" spans="1:1" ht="13" x14ac:dyDescent="0.3">
      <c r="A161" s="155"/>
    </row>
    <row r="162" spans="1:1" ht="13" x14ac:dyDescent="0.3">
      <c r="A162" s="155"/>
    </row>
    <row r="163" spans="1:1" ht="13" x14ac:dyDescent="0.3">
      <c r="A163" s="155"/>
    </row>
    <row r="164" spans="1:1" ht="13" x14ac:dyDescent="0.3">
      <c r="A164" s="155"/>
    </row>
    <row r="165" spans="1:1" ht="13" x14ac:dyDescent="0.3">
      <c r="A165" s="155"/>
    </row>
    <row r="166" spans="1:1" ht="13" x14ac:dyDescent="0.3">
      <c r="A166" s="155"/>
    </row>
    <row r="167" spans="1:1" ht="13" x14ac:dyDescent="0.3">
      <c r="A167" s="155"/>
    </row>
    <row r="168" spans="1:1" ht="13" x14ac:dyDescent="0.3">
      <c r="A168" s="155"/>
    </row>
    <row r="169" spans="1:1" ht="13" x14ac:dyDescent="0.3">
      <c r="A169" s="155"/>
    </row>
    <row r="170" spans="1:1" ht="13" x14ac:dyDescent="0.3">
      <c r="A170" s="155"/>
    </row>
    <row r="171" spans="1:1" ht="13" x14ac:dyDescent="0.3">
      <c r="A171" s="155"/>
    </row>
    <row r="172" spans="1:1" ht="13" x14ac:dyDescent="0.3">
      <c r="A172" s="155"/>
    </row>
    <row r="173" spans="1:1" ht="13" x14ac:dyDescent="0.3">
      <c r="A173" s="155"/>
    </row>
    <row r="174" spans="1:1" ht="13" x14ac:dyDescent="0.3">
      <c r="A174" s="155"/>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1DB3-264C-43CF-8A47-C9BA874DC26C}">
  <dimension ref="A1:E32"/>
  <sheetViews>
    <sheetView topLeftCell="A5" workbookViewId="0">
      <selection activeCell="G1" sqref="G1"/>
    </sheetView>
  </sheetViews>
  <sheetFormatPr defaultRowHeight="12.5" x14ac:dyDescent="0.25"/>
  <cols>
    <col min="1" max="1" width="65.6328125" bestFit="1" customWidth="1"/>
    <col min="2" max="2" width="20.54296875" customWidth="1"/>
    <col min="3" max="3" width="15.6328125" customWidth="1"/>
    <col min="4" max="4" width="16.6328125" customWidth="1"/>
    <col min="5" max="5" width="26.6328125" customWidth="1"/>
  </cols>
  <sheetData>
    <row r="1" spans="1:5" s="62" customFormat="1" ht="156.65" customHeight="1" thickBot="1" x14ac:dyDescent="0.3">
      <c r="A1" s="153" t="s">
        <v>272</v>
      </c>
      <c r="B1" s="154" t="s">
        <v>273</v>
      </c>
      <c r="C1" s="154" t="s">
        <v>274</v>
      </c>
      <c r="D1" s="154" t="s">
        <v>275</v>
      </c>
      <c r="E1" s="60" t="s">
        <v>255</v>
      </c>
    </row>
    <row r="2" spans="1:5" s="64" customFormat="1" ht="25.5" thickBot="1" x14ac:dyDescent="0.3">
      <c r="A2" s="82" t="s">
        <v>170</v>
      </c>
      <c r="B2" s="83" t="s">
        <v>276</v>
      </c>
      <c r="C2" s="84" t="s">
        <v>277</v>
      </c>
      <c r="D2" s="84" t="s">
        <v>278</v>
      </c>
      <c r="E2" s="87" t="s">
        <v>279</v>
      </c>
    </row>
    <row r="3" spans="1:5" s="62" customFormat="1" x14ac:dyDescent="0.25">
      <c r="A3" s="77" t="s">
        <v>159</v>
      </c>
      <c r="B3" s="65"/>
      <c r="C3" s="66"/>
      <c r="D3" s="67"/>
      <c r="E3" s="88">
        <f>IF(A3="","",COUNTIF(apc[Transitional Agreement article published under],A3))</f>
        <v>0</v>
      </c>
    </row>
    <row r="4" spans="1:5" s="62" customFormat="1" x14ac:dyDescent="0.25">
      <c r="A4" s="77" t="s">
        <v>165</v>
      </c>
      <c r="B4" s="69"/>
      <c r="C4" s="70"/>
      <c r="D4" s="71"/>
      <c r="E4" s="88">
        <f>IF(A4="","",COUNTIF(apc[Transitional Agreement article published under],A4))</f>
        <v>0</v>
      </c>
    </row>
    <row r="5" spans="1:5" s="62" customFormat="1" x14ac:dyDescent="0.25">
      <c r="A5" s="77" t="s">
        <v>184</v>
      </c>
      <c r="B5" s="69"/>
      <c r="C5" s="70"/>
      <c r="D5" s="71"/>
      <c r="E5" s="88">
        <f>IF(A5="","",COUNTIF(apc[Transitional Agreement article published under],A5))</f>
        <v>0</v>
      </c>
    </row>
    <row r="6" spans="1:5" s="62" customFormat="1" x14ac:dyDescent="0.25">
      <c r="A6" s="77" t="s">
        <v>188</v>
      </c>
      <c r="B6" s="69"/>
      <c r="C6" s="70"/>
      <c r="D6" s="71"/>
      <c r="E6" s="88">
        <f>IF(A6="","",COUNTIF(apc[Transitional Agreement article published under],A6))</f>
        <v>0</v>
      </c>
    </row>
    <row r="7" spans="1:5" s="62" customFormat="1" x14ac:dyDescent="0.25">
      <c r="A7" s="77" t="s">
        <v>191</v>
      </c>
      <c r="B7" s="69"/>
      <c r="C7" s="70"/>
      <c r="D7" s="71"/>
      <c r="E7" s="88">
        <f>IF(A7="","",COUNTIF(apc[Transitional Agreement article published under],A7))</f>
        <v>0</v>
      </c>
    </row>
    <row r="8" spans="1:5" s="62" customFormat="1" x14ac:dyDescent="0.25">
      <c r="A8" s="77" t="s">
        <v>195</v>
      </c>
      <c r="B8" s="69"/>
      <c r="C8" s="70"/>
      <c r="D8" s="71"/>
      <c r="E8" s="88">
        <f>IF(A8="","",COUNTIF(apc[Transitional Agreement article published under],A8))</f>
        <v>0</v>
      </c>
    </row>
    <row r="9" spans="1:5" s="62" customFormat="1" x14ac:dyDescent="0.25">
      <c r="A9" s="77" t="s">
        <v>200</v>
      </c>
      <c r="B9" s="69"/>
      <c r="C9" s="70"/>
      <c r="D9" s="71"/>
      <c r="E9" s="88">
        <f>IF(A9="","",COUNTIF(apc[Transitional Agreement article published under],A9))</f>
        <v>0</v>
      </c>
    </row>
    <row r="10" spans="1:5" s="62" customFormat="1" x14ac:dyDescent="0.25">
      <c r="A10" s="77" t="s">
        <v>205</v>
      </c>
      <c r="B10" s="69"/>
      <c r="C10" s="70"/>
      <c r="D10" s="71"/>
      <c r="E10" s="88">
        <f>IF(A10="","",COUNTIF(apc[Transitional Agreement article published under],A10))</f>
        <v>0</v>
      </c>
    </row>
    <row r="11" spans="1:5" s="62" customFormat="1" x14ac:dyDescent="0.25">
      <c r="A11" s="77" t="s">
        <v>209</v>
      </c>
      <c r="B11" s="69"/>
      <c r="C11" s="70"/>
      <c r="D11" s="71"/>
      <c r="E11" s="88">
        <f>IF(A11="","",COUNTIF(apc[Transitional Agreement article published under],A11))</f>
        <v>0</v>
      </c>
    </row>
    <row r="12" spans="1:5" s="62" customFormat="1" x14ac:dyDescent="0.25">
      <c r="A12" s="77" t="s">
        <v>213</v>
      </c>
      <c r="B12" s="69"/>
      <c r="C12" s="70"/>
      <c r="D12" s="71"/>
      <c r="E12" s="88">
        <f>IF(A12="","",COUNTIF(apc[Transitional Agreement article published under],A12))</f>
        <v>0</v>
      </c>
    </row>
    <row r="13" spans="1:5" s="62" customFormat="1" x14ac:dyDescent="0.25">
      <c r="A13" s="77" t="s">
        <v>217</v>
      </c>
      <c r="B13" s="69"/>
      <c r="C13" s="70"/>
      <c r="D13" s="71"/>
      <c r="E13" s="88">
        <f>IF(A13="","",COUNTIF(apc[Transitional Agreement article published under],A13))</f>
        <v>0</v>
      </c>
    </row>
    <row r="14" spans="1:5" s="62" customFormat="1" x14ac:dyDescent="0.25">
      <c r="A14" s="77" t="s">
        <v>220</v>
      </c>
      <c r="B14" s="69"/>
      <c r="C14" s="70"/>
      <c r="D14" s="71"/>
      <c r="E14" s="88">
        <f>IF(A14="","",COUNTIF(apc[Transitional Agreement article published under],A14))</f>
        <v>0</v>
      </c>
    </row>
    <row r="15" spans="1:5" s="62" customFormat="1" x14ac:dyDescent="0.25">
      <c r="A15" s="77" t="s">
        <v>224</v>
      </c>
      <c r="B15" s="69"/>
      <c r="C15" s="70"/>
      <c r="D15" s="71"/>
      <c r="E15" s="88">
        <f>IF(A15="","",COUNTIF(apc[Transitional Agreement article published under],A15))</f>
        <v>0</v>
      </c>
    </row>
    <row r="16" spans="1:5" s="62" customFormat="1" x14ac:dyDescent="0.25">
      <c r="A16" s="77" t="s">
        <v>228</v>
      </c>
      <c r="B16" s="69"/>
      <c r="C16" s="70"/>
      <c r="D16" s="71"/>
      <c r="E16" s="88">
        <f>IF(A16="","",COUNTIF(apc[Transitional Agreement article published under],A16))</f>
        <v>0</v>
      </c>
    </row>
    <row r="17" spans="1:5" s="62" customFormat="1" x14ac:dyDescent="0.25">
      <c r="A17" s="77" t="s">
        <v>232</v>
      </c>
      <c r="B17" s="69"/>
      <c r="C17" s="70"/>
      <c r="D17" s="71"/>
      <c r="E17" s="88">
        <f>IF(A17="","",COUNTIF(apc[Transitional Agreement article published under],A17))</f>
        <v>0</v>
      </c>
    </row>
    <row r="18" spans="1:5" s="62" customFormat="1" x14ac:dyDescent="0.25">
      <c r="A18" s="77" t="s">
        <v>235</v>
      </c>
      <c r="B18" s="69"/>
      <c r="C18" s="70"/>
      <c r="D18" s="71"/>
      <c r="E18" s="88">
        <f>IF(A18="","",COUNTIF(apc[Transitional Agreement article published under],A18))</f>
        <v>0</v>
      </c>
    </row>
    <row r="19" spans="1:5" s="62" customFormat="1" x14ac:dyDescent="0.25">
      <c r="A19" s="77" t="s">
        <v>238</v>
      </c>
      <c r="B19" s="69"/>
      <c r="C19" s="70"/>
      <c r="D19" s="71"/>
      <c r="E19" s="88">
        <f>IF(A19="","",COUNTIF(apc[Transitional Agreement article published under],A19))</f>
        <v>0</v>
      </c>
    </row>
    <row r="20" spans="1:5" s="62" customFormat="1" x14ac:dyDescent="0.25">
      <c r="A20" s="77" t="s">
        <v>239</v>
      </c>
      <c r="B20" s="69"/>
      <c r="C20" s="70"/>
      <c r="D20" s="71"/>
      <c r="E20" s="88">
        <f>IF(A20="","",COUNTIF(apc[Transitional Agreement article published under],A20))</f>
        <v>0</v>
      </c>
    </row>
    <row r="21" spans="1:5" s="62" customFormat="1" x14ac:dyDescent="0.25">
      <c r="A21" s="77" t="s">
        <v>280</v>
      </c>
      <c r="B21" s="69"/>
      <c r="C21" s="70"/>
      <c r="D21" s="71"/>
      <c r="E21" s="88">
        <f>IF(A21="","",COUNTIF(apc[Transitional Agreement article published under],A21))</f>
        <v>0</v>
      </c>
    </row>
    <row r="22" spans="1:5" s="62" customFormat="1" x14ac:dyDescent="0.25">
      <c r="A22" s="156" t="s">
        <v>281</v>
      </c>
      <c r="B22" s="69"/>
      <c r="C22" s="70"/>
      <c r="D22" s="71"/>
      <c r="E22" s="88"/>
    </row>
    <row r="23" spans="1:5" x14ac:dyDescent="0.25">
      <c r="A23" t="s">
        <v>241</v>
      </c>
      <c r="B23" s="69"/>
      <c r="C23" s="70"/>
      <c r="D23" s="71"/>
      <c r="E23" s="88">
        <f>IF(A23="","",COUNTIF(apc[Transitional Agreement article published under],A23))</f>
        <v>0</v>
      </c>
    </row>
    <row r="24" spans="1:5" x14ac:dyDescent="0.25">
      <c r="A24" t="s">
        <v>242</v>
      </c>
      <c r="B24" s="69"/>
      <c r="C24" s="70"/>
      <c r="D24" s="71"/>
      <c r="E24" s="88">
        <f>IF(A24="","",COUNTIF(apc[Transitional Agreement article published under],A24))</f>
        <v>0</v>
      </c>
    </row>
    <row r="25" spans="1:5" x14ac:dyDescent="0.25">
      <c r="A25" t="s">
        <v>243</v>
      </c>
      <c r="B25" s="69"/>
      <c r="C25" s="70"/>
      <c r="D25" s="71"/>
      <c r="E25" s="88">
        <f>IF(A25="","",COUNTIF(apc[Transitional Agreement article published under],A25))</f>
        <v>0</v>
      </c>
    </row>
    <row r="26" spans="1:5" x14ac:dyDescent="0.25">
      <c r="A26" t="s">
        <v>244</v>
      </c>
      <c r="B26" s="69"/>
      <c r="C26" s="70"/>
      <c r="D26" s="71"/>
      <c r="E26" s="88">
        <f>IF(A26="","",COUNTIF(apc[Transitional Agreement article published under],A26))</f>
        <v>0</v>
      </c>
    </row>
    <row r="27" spans="1:5" x14ac:dyDescent="0.25">
      <c r="A27" t="s">
        <v>245</v>
      </c>
      <c r="B27" s="69"/>
      <c r="C27" s="70"/>
      <c r="D27" s="71"/>
      <c r="E27" s="88">
        <f>IF(A27="","",COUNTIF(apc[Transitional Agreement article published under],A27))</f>
        <v>0</v>
      </c>
    </row>
    <row r="28" spans="1:5" x14ac:dyDescent="0.25">
      <c r="A28" t="s">
        <v>246</v>
      </c>
      <c r="B28" s="69"/>
      <c r="C28" s="70"/>
      <c r="D28" s="71"/>
      <c r="E28" s="88">
        <f>IF(A28="","",COUNTIF(apc[Transitional Agreement article published under],A28))</f>
        <v>0</v>
      </c>
    </row>
    <row r="29" spans="1:5" x14ac:dyDescent="0.25">
      <c r="A29" t="s">
        <v>247</v>
      </c>
      <c r="B29" s="69"/>
      <c r="C29" s="70"/>
      <c r="D29" s="71"/>
      <c r="E29" s="88">
        <f>IF(A29="","",COUNTIF(apc[Transitional Agreement article published under],A29))</f>
        <v>0</v>
      </c>
    </row>
    <row r="30" spans="1:5" x14ac:dyDescent="0.25">
      <c r="A30" t="s">
        <v>248</v>
      </c>
      <c r="B30" s="69"/>
      <c r="C30" s="70"/>
      <c r="D30" s="71"/>
      <c r="E30" s="88">
        <f>IF(A30="","",COUNTIF(apc[Transitional Agreement article published under],A30))</f>
        <v>0</v>
      </c>
    </row>
    <row r="31" spans="1:5" x14ac:dyDescent="0.25">
      <c r="A31" t="s">
        <v>249</v>
      </c>
      <c r="B31" s="69"/>
      <c r="C31" s="70"/>
      <c r="D31" s="71"/>
      <c r="E31" s="88">
        <f>IF(A31="","",COUNTIF(apc[Transitional Agreement article published under],A31))</f>
        <v>0</v>
      </c>
    </row>
    <row r="32" spans="1:5" x14ac:dyDescent="0.25">
      <c r="A32" t="s">
        <v>250</v>
      </c>
      <c r="B32" s="69"/>
      <c r="C32" s="70"/>
      <c r="D32" s="71"/>
      <c r="E32" s="88">
        <f>IF(A32="","",COUNTIF(apc[Transitional Agreement article published under],A32))</f>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7CAC-1F74-4FF7-8B04-682833C8A684}">
  <sheetPr>
    <pageSetUpPr fitToPage="1"/>
  </sheetPr>
  <dimension ref="A1:G50"/>
  <sheetViews>
    <sheetView topLeftCell="A21" zoomScale="90" zoomScaleNormal="90" workbookViewId="0">
      <selection activeCell="C12" sqref="C12"/>
    </sheetView>
  </sheetViews>
  <sheetFormatPr defaultColWidth="9.08984375" defaultRowHeight="14.5" x14ac:dyDescent="0.35"/>
  <cols>
    <col min="1" max="1" width="4.453125" style="175" customWidth="1"/>
    <col min="2" max="2" width="73.08984375" style="175" bestFit="1" customWidth="1"/>
    <col min="3" max="3" width="18.90625" style="175" customWidth="1"/>
    <col min="4" max="4" width="24.453125" style="175" customWidth="1"/>
    <col min="5" max="6" width="18.90625" style="175" customWidth="1"/>
    <col min="7" max="7" width="19.08984375" style="175" customWidth="1"/>
    <col min="8" max="16384" width="9.08984375" style="175"/>
  </cols>
  <sheetData>
    <row r="1" spans="1:7" x14ac:dyDescent="0.35">
      <c r="A1" s="171"/>
      <c r="B1" s="172"/>
      <c r="C1" s="171"/>
      <c r="D1" s="171"/>
      <c r="E1" s="173"/>
      <c r="F1" s="174"/>
      <c r="G1" s="171"/>
    </row>
    <row r="2" spans="1:7" x14ac:dyDescent="0.35">
      <c r="A2" s="171"/>
      <c r="B2" s="172"/>
      <c r="C2" s="171"/>
      <c r="D2" s="171"/>
      <c r="E2" s="173"/>
      <c r="F2" s="174"/>
      <c r="G2" s="171"/>
    </row>
    <row r="3" spans="1:7" x14ac:dyDescent="0.35">
      <c r="A3" s="171"/>
      <c r="B3" s="172"/>
      <c r="C3" s="171"/>
      <c r="D3" s="171"/>
      <c r="E3" s="173"/>
      <c r="F3" s="174"/>
      <c r="G3" s="171"/>
    </row>
    <row r="4" spans="1:7" x14ac:dyDescent="0.35">
      <c r="A4" s="171"/>
      <c r="B4" s="172"/>
      <c r="C4" s="171"/>
      <c r="D4" s="171"/>
      <c r="E4" s="173"/>
      <c r="F4" s="174"/>
      <c r="G4" s="171"/>
    </row>
    <row r="5" spans="1:7" x14ac:dyDescent="0.35">
      <c r="A5" s="171"/>
      <c r="B5" s="172"/>
      <c r="C5" s="171"/>
      <c r="D5" s="171"/>
      <c r="E5" s="173"/>
      <c r="F5" s="174"/>
      <c r="G5" s="171"/>
    </row>
    <row r="6" spans="1:7" x14ac:dyDescent="0.35">
      <c r="A6" s="171"/>
      <c r="B6" s="172"/>
      <c r="C6" s="171"/>
      <c r="D6" s="171"/>
      <c r="E6" s="173"/>
      <c r="F6" s="174"/>
      <c r="G6" s="171"/>
    </row>
    <row r="7" spans="1:7" ht="14.25" customHeight="1" x14ac:dyDescent="0.35">
      <c r="A7" s="171"/>
      <c r="B7" s="172"/>
      <c r="C7" s="171"/>
      <c r="D7" s="171"/>
      <c r="E7" s="173"/>
      <c r="F7" s="174"/>
      <c r="G7" s="171"/>
    </row>
    <row r="8" spans="1:7" ht="14.25" customHeight="1" x14ac:dyDescent="0.35">
      <c r="A8" s="171"/>
      <c r="B8" s="172"/>
      <c r="C8" s="171"/>
      <c r="D8" s="171"/>
      <c r="E8" s="173"/>
      <c r="F8" s="174"/>
      <c r="G8" s="171"/>
    </row>
    <row r="9" spans="1:7" x14ac:dyDescent="0.35">
      <c r="A9" s="171"/>
      <c r="B9" s="172"/>
      <c r="C9" s="171"/>
      <c r="D9" s="171"/>
      <c r="E9" s="173"/>
      <c r="F9" s="174"/>
      <c r="G9" s="171"/>
    </row>
    <row r="10" spans="1:7" ht="15.75" customHeight="1" x14ac:dyDescent="0.45">
      <c r="A10" s="272" t="s">
        <v>282</v>
      </c>
      <c r="B10" s="272"/>
      <c r="C10" s="272"/>
      <c r="D10" s="272"/>
      <c r="E10" s="272"/>
      <c r="F10" s="272"/>
      <c r="G10" s="171"/>
    </row>
    <row r="11" spans="1:7" ht="15.5" x14ac:dyDescent="0.35">
      <c r="A11" s="176" t="s">
        <v>283</v>
      </c>
      <c r="B11" s="177" t="s">
        <v>284</v>
      </c>
      <c r="C11" s="178" t="s">
        <v>285</v>
      </c>
      <c r="D11" s="179"/>
      <c r="E11" s="179"/>
      <c r="F11" s="180"/>
      <c r="G11" s="171"/>
    </row>
    <row r="12" spans="1:7" ht="15.5" x14ac:dyDescent="0.35">
      <c r="A12" s="176"/>
      <c r="B12" s="181" t="s">
        <v>286</v>
      </c>
      <c r="C12" s="182"/>
      <c r="D12" s="171"/>
      <c r="E12" s="171"/>
      <c r="F12" s="171"/>
      <c r="G12" s="171"/>
    </row>
    <row r="13" spans="1:7" ht="15.5" x14ac:dyDescent="0.35">
      <c r="A13" s="176"/>
      <c r="B13" s="181" t="s">
        <v>287</v>
      </c>
      <c r="C13" s="182"/>
      <c r="D13" s="171"/>
      <c r="E13" s="171"/>
      <c r="F13" s="171"/>
      <c r="G13" s="171"/>
    </row>
    <row r="14" spans="1:7" ht="15.5" x14ac:dyDescent="0.35">
      <c r="A14" s="176"/>
      <c r="B14" s="181" t="s">
        <v>288</v>
      </c>
      <c r="C14" s="182"/>
      <c r="D14" s="171"/>
      <c r="E14" s="171"/>
      <c r="F14" s="171"/>
      <c r="G14" s="171"/>
    </row>
    <row r="15" spans="1:7" ht="15.5" x14ac:dyDescent="0.35">
      <c r="A15" s="176"/>
      <c r="B15" s="183" t="s">
        <v>289</v>
      </c>
      <c r="C15" s="184" t="e">
        <f>(C13+C14)/C12</f>
        <v>#DIV/0!</v>
      </c>
      <c r="D15" s="171"/>
      <c r="E15" s="171"/>
      <c r="F15" s="171"/>
      <c r="G15" s="171"/>
    </row>
    <row r="16" spans="1:7" ht="6" customHeight="1" x14ac:dyDescent="0.35">
      <c r="A16" s="185"/>
      <c r="B16" s="186"/>
      <c r="C16" s="187"/>
      <c r="D16" s="171"/>
      <c r="E16" s="171"/>
      <c r="F16" s="171"/>
      <c r="G16" s="171"/>
    </row>
    <row r="17" spans="1:7" ht="15.5" x14ac:dyDescent="0.35">
      <c r="A17" s="185" t="s">
        <v>290</v>
      </c>
      <c r="B17" s="177" t="s">
        <v>291</v>
      </c>
      <c r="C17" s="188" t="s">
        <v>292</v>
      </c>
      <c r="D17" s="171"/>
      <c r="E17" s="171"/>
      <c r="F17" s="171"/>
      <c r="G17" s="171"/>
    </row>
    <row r="18" spans="1:7" ht="15.5" x14ac:dyDescent="0.35">
      <c r="A18" s="185"/>
      <c r="B18" s="189" t="s">
        <v>293</v>
      </c>
      <c r="C18" s="190"/>
      <c r="D18" s="171"/>
      <c r="E18" s="171"/>
      <c r="F18" s="171"/>
      <c r="G18" s="171"/>
    </row>
    <row r="19" spans="1:7" ht="15.5" x14ac:dyDescent="0.35">
      <c r="A19" s="185"/>
      <c r="B19" s="189" t="s">
        <v>294</v>
      </c>
      <c r="C19" s="190"/>
      <c r="D19" s="171"/>
      <c r="E19" s="171"/>
      <c r="F19" s="171"/>
      <c r="G19" s="171"/>
    </row>
    <row r="20" spans="1:7" ht="15.5" x14ac:dyDescent="0.35">
      <c r="A20" s="185"/>
      <c r="B20" s="191" t="s">
        <v>295</v>
      </c>
      <c r="C20" s="184">
        <f>C18+C19</f>
        <v>0</v>
      </c>
      <c r="D20" s="171"/>
      <c r="E20" s="171"/>
      <c r="F20" s="171"/>
      <c r="G20" s="171"/>
    </row>
    <row r="21" spans="1:7" ht="5.25" customHeight="1" x14ac:dyDescent="0.35">
      <c r="A21" s="185"/>
      <c r="B21" s="192"/>
      <c r="C21" s="187"/>
      <c r="D21" s="171"/>
      <c r="E21" s="171"/>
      <c r="F21" s="171"/>
      <c r="G21" s="171"/>
    </row>
    <row r="22" spans="1:7" ht="15.5" x14ac:dyDescent="0.35">
      <c r="A22" s="185" t="s">
        <v>296</v>
      </c>
      <c r="B22" s="139" t="s">
        <v>297</v>
      </c>
      <c r="C22" s="193"/>
      <c r="D22" s="194"/>
      <c r="E22" s="194"/>
      <c r="F22" s="195"/>
      <c r="G22" s="171"/>
    </row>
    <row r="23" spans="1:7" ht="15.5" x14ac:dyDescent="0.35">
      <c r="A23" s="185"/>
      <c r="B23" s="140" t="s">
        <v>298</v>
      </c>
      <c r="C23" s="273"/>
      <c r="D23" s="273"/>
      <c r="E23" s="273"/>
      <c r="F23" s="274"/>
      <c r="G23" s="171"/>
    </row>
    <row r="24" spans="1:7" ht="5.25" customHeight="1" x14ac:dyDescent="0.35">
      <c r="A24" s="185"/>
      <c r="B24" s="171"/>
      <c r="C24" s="171"/>
      <c r="D24" s="171"/>
      <c r="E24" s="171"/>
      <c r="F24" s="171"/>
      <c r="G24" s="171"/>
    </row>
    <row r="25" spans="1:7" ht="18.75" customHeight="1" x14ac:dyDescent="0.45">
      <c r="A25" s="275" t="s">
        <v>299</v>
      </c>
      <c r="B25" s="275"/>
      <c r="C25" s="275"/>
      <c r="D25" s="275"/>
      <c r="E25" s="275"/>
      <c r="F25" s="275"/>
      <c r="G25" s="171"/>
    </row>
    <row r="26" spans="1:7" ht="9" customHeight="1" x14ac:dyDescent="0.35">
      <c r="A26" s="185"/>
      <c r="B26" s="196"/>
      <c r="C26" s="171"/>
      <c r="D26" s="171"/>
      <c r="E26" s="171"/>
      <c r="F26" s="171"/>
      <c r="G26" s="171"/>
    </row>
    <row r="27" spans="1:7" ht="36.75" customHeight="1" x14ac:dyDescent="0.35">
      <c r="A27" s="185" t="s">
        <v>300</v>
      </c>
      <c r="B27" s="197" t="s">
        <v>301</v>
      </c>
      <c r="C27" s="198" t="s">
        <v>302</v>
      </c>
      <c r="D27" s="199"/>
      <c r="E27" s="198" t="s">
        <v>303</v>
      </c>
      <c r="F27" s="200" t="s">
        <v>304</v>
      </c>
      <c r="G27" s="171"/>
    </row>
    <row r="28" spans="1:7" ht="18.75" customHeight="1" x14ac:dyDescent="0.35">
      <c r="A28" s="185"/>
      <c r="B28" s="181" t="s">
        <v>305</v>
      </c>
      <c r="C28" s="201">
        <v>0</v>
      </c>
      <c r="D28" s="202"/>
      <c r="E28" s="201">
        <v>0</v>
      </c>
      <c r="F28" s="203">
        <f>SUM(C28-E28)</f>
        <v>0</v>
      </c>
      <c r="G28" s="171"/>
    </row>
    <row r="29" spans="1:7" ht="18.75" customHeight="1" x14ac:dyDescent="0.35">
      <c r="A29" s="185"/>
      <c r="B29" s="204" t="s">
        <v>306</v>
      </c>
      <c r="C29" s="201">
        <v>0</v>
      </c>
      <c r="D29" s="205" t="s">
        <v>307</v>
      </c>
      <c r="E29" s="201">
        <v>0</v>
      </c>
      <c r="F29" s="206">
        <f>SUM(C29-E29)</f>
        <v>0</v>
      </c>
      <c r="G29" s="171"/>
    </row>
    <row r="30" spans="1:7" ht="18.75" customHeight="1" x14ac:dyDescent="0.45">
      <c r="A30" s="207"/>
      <c r="B30" s="207"/>
      <c r="C30" s="207"/>
      <c r="D30" s="207"/>
      <c r="E30" s="207"/>
      <c r="F30" s="207"/>
      <c r="G30" s="171"/>
    </row>
    <row r="31" spans="1:7" ht="15.5" x14ac:dyDescent="0.35">
      <c r="A31" s="185" t="s">
        <v>308</v>
      </c>
      <c r="B31" s="208" t="s">
        <v>309</v>
      </c>
      <c r="C31" s="209"/>
      <c r="D31" s="276" t="s">
        <v>310</v>
      </c>
      <c r="E31" s="277"/>
      <c r="F31" s="277"/>
      <c r="G31" s="277"/>
    </row>
    <row r="32" spans="1:7" ht="15.5" x14ac:dyDescent="0.35">
      <c r="A32" s="185"/>
      <c r="B32" s="210" t="s">
        <v>311</v>
      </c>
      <c r="C32" s="211">
        <f>C37+C39</f>
        <v>0</v>
      </c>
      <c r="D32" s="171"/>
      <c r="E32" s="171"/>
      <c r="F32" s="171"/>
      <c r="G32" s="171"/>
    </row>
    <row r="33" spans="1:7" ht="6.75" customHeight="1" x14ac:dyDescent="0.35">
      <c r="A33" s="185"/>
      <c r="B33" s="212"/>
      <c r="C33" s="213"/>
      <c r="D33" s="171"/>
      <c r="E33" s="171"/>
      <c r="F33" s="171"/>
      <c r="G33" s="171"/>
    </row>
    <row r="34" spans="1:7" ht="15.5" x14ac:dyDescent="0.35">
      <c r="A34" s="185"/>
      <c r="B34" s="181" t="s">
        <v>312</v>
      </c>
      <c r="C34" s="214" t="s">
        <v>313</v>
      </c>
      <c r="D34" s="171"/>
      <c r="E34" s="171"/>
      <c r="F34" s="171"/>
      <c r="G34" s="171"/>
    </row>
    <row r="35" spans="1:7" ht="15.5" x14ac:dyDescent="0.35">
      <c r="A35" s="185"/>
      <c r="B35" s="181" t="s">
        <v>314</v>
      </c>
      <c r="C35" s="215">
        <v>0</v>
      </c>
      <c r="D35" s="171"/>
      <c r="E35" s="171"/>
      <c r="F35" s="171"/>
      <c r="G35" s="171"/>
    </row>
    <row r="36" spans="1:7" ht="15.5" x14ac:dyDescent="0.35">
      <c r="A36" s="185"/>
      <c r="B36" s="181" t="s">
        <v>315</v>
      </c>
      <c r="C36" s="215">
        <v>0</v>
      </c>
      <c r="D36" s="171"/>
      <c r="E36" s="171"/>
      <c r="F36" s="171"/>
      <c r="G36" s="171"/>
    </row>
    <row r="37" spans="1:7" ht="15.5" x14ac:dyDescent="0.35">
      <c r="A37" s="185"/>
      <c r="B37" s="181" t="s">
        <v>316</v>
      </c>
      <c r="C37" s="203">
        <f>SUM(C35:C36)</f>
        <v>0</v>
      </c>
      <c r="D37" s="171"/>
      <c r="E37" s="171"/>
      <c r="F37" s="171"/>
      <c r="G37" s="171"/>
    </row>
    <row r="38" spans="1:7" ht="15.5" x14ac:dyDescent="0.35">
      <c r="A38" s="185"/>
      <c r="B38" s="181"/>
      <c r="C38" s="203"/>
      <c r="D38" s="171"/>
      <c r="E38" s="171"/>
      <c r="F38" s="171"/>
      <c r="G38" s="171"/>
    </row>
    <row r="39" spans="1:7" ht="15.5" x14ac:dyDescent="0.35">
      <c r="A39" s="185"/>
      <c r="B39" s="216" t="s">
        <v>317</v>
      </c>
      <c r="C39" s="217">
        <f>SUM(Table14[Amount])</f>
        <v>0</v>
      </c>
      <c r="D39" s="171"/>
      <c r="E39" s="171"/>
      <c r="F39" s="171"/>
      <c r="G39" s="171"/>
    </row>
    <row r="40" spans="1:7" ht="15.5" x14ac:dyDescent="0.35">
      <c r="A40" s="185"/>
      <c r="B40" s="218" t="s">
        <v>318</v>
      </c>
      <c r="C40" s="219" t="s">
        <v>313</v>
      </c>
      <c r="D40" s="171"/>
      <c r="E40" s="171"/>
      <c r="F40" s="171"/>
      <c r="G40" s="171"/>
    </row>
    <row r="41" spans="1:7" ht="15.5" x14ac:dyDescent="0.35">
      <c r="A41" s="185"/>
      <c r="B41" s="220" t="s">
        <v>319</v>
      </c>
      <c r="C41" s="215"/>
      <c r="D41" s="171"/>
      <c r="E41" s="171"/>
      <c r="F41" s="171"/>
      <c r="G41" s="171"/>
    </row>
    <row r="42" spans="1:7" ht="15.5" x14ac:dyDescent="0.35">
      <c r="A42" s="185"/>
      <c r="B42" s="220" t="s">
        <v>320</v>
      </c>
      <c r="C42" s="215"/>
      <c r="D42" s="171"/>
      <c r="E42" s="171"/>
      <c r="F42" s="171"/>
      <c r="G42" s="171"/>
    </row>
    <row r="43" spans="1:7" ht="15.5" x14ac:dyDescent="0.35">
      <c r="A43" s="185"/>
      <c r="B43" s="220" t="s">
        <v>321</v>
      </c>
      <c r="C43" s="215"/>
      <c r="D43" s="171"/>
      <c r="E43" s="171"/>
      <c r="F43" s="171"/>
      <c r="G43" s="171"/>
    </row>
    <row r="44" spans="1:7" ht="15.5" x14ac:dyDescent="0.35">
      <c r="A44" s="185"/>
      <c r="B44" s="220" t="s">
        <v>322</v>
      </c>
      <c r="C44" s="215"/>
      <c r="D44" s="171"/>
      <c r="E44" s="171"/>
      <c r="F44" s="171"/>
      <c r="G44" s="171"/>
    </row>
    <row r="45" spans="1:7" ht="15.5" x14ac:dyDescent="0.35">
      <c r="A45" s="185"/>
      <c r="B45" s="220" t="s">
        <v>323</v>
      </c>
      <c r="C45" s="215"/>
      <c r="D45" s="171"/>
      <c r="E45" s="171"/>
      <c r="F45" s="171"/>
      <c r="G45" s="171"/>
    </row>
    <row r="46" spans="1:7" ht="15.5" x14ac:dyDescent="0.35">
      <c r="A46" s="185"/>
      <c r="B46" s="220" t="s">
        <v>324</v>
      </c>
      <c r="C46" s="215"/>
      <c r="D46" s="171"/>
      <c r="E46" s="171"/>
      <c r="F46" s="171"/>
      <c r="G46" s="171"/>
    </row>
    <row r="47" spans="1:7" ht="15.5" x14ac:dyDescent="0.35">
      <c r="A47" s="185"/>
      <c r="B47" s="221" t="s">
        <v>325</v>
      </c>
      <c r="C47" s="222"/>
      <c r="D47" s="171"/>
      <c r="E47" s="171"/>
      <c r="F47" s="171"/>
      <c r="G47" s="171"/>
    </row>
    <row r="48" spans="1:7" ht="15.5" x14ac:dyDescent="0.35">
      <c r="A48" s="185"/>
      <c r="B48" s="173"/>
      <c r="C48" s="223"/>
      <c r="D48" s="171"/>
      <c r="E48" s="171"/>
      <c r="F48" s="171"/>
      <c r="G48" s="171"/>
    </row>
    <row r="49" spans="1:7" ht="15.5" x14ac:dyDescent="0.35">
      <c r="A49" s="185"/>
      <c r="B49" s="224"/>
      <c r="C49" s="171"/>
      <c r="D49" s="171"/>
      <c r="E49" s="171"/>
      <c r="F49" s="171"/>
      <c r="G49" s="171"/>
    </row>
    <row r="50" spans="1:7" ht="15.5" x14ac:dyDescent="0.35">
      <c r="A50" s="185"/>
      <c r="B50" s="225"/>
      <c r="C50" s="226"/>
      <c r="D50" s="226"/>
      <c r="E50" s="227"/>
      <c r="F50" s="226"/>
      <c r="G50" s="171"/>
    </row>
  </sheetData>
  <sheetProtection sheet="1" selectLockedCells="1"/>
  <mergeCells count="4">
    <mergeCell ref="A10:F10"/>
    <mergeCell ref="C23:F23"/>
    <mergeCell ref="A25:F25"/>
    <mergeCell ref="D31:G31"/>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6018FC8F8512E4197544256A559F80C" ma:contentTypeVersion="414" ma:contentTypeDescription="Create a new document." ma:contentTypeScope="" ma:versionID="b5a59496c2a25aa270faae2911ca1701">
  <xsd:schema xmlns:xsd="http://www.w3.org/2001/XMLSchema" xmlns:xs="http://www.w3.org/2001/XMLSchema" xmlns:p="http://schemas.microsoft.com/office/2006/metadata/properties" xmlns:ns2="79ed8d8e-735d-4020-8679-fc6c7b35ba8b" xmlns:ns3="13533339-1929-4408-9256-cf4b1cc69088" xmlns:ns4="c49330b3-e132-484e-ba4a-1eb43426289d" targetNamespace="http://schemas.microsoft.com/office/2006/metadata/properties" ma:root="true" ma:fieldsID="88f91a5dd3d95c15c1c80858c8d7ecc0" ns2:_="" ns3:_="" ns4:_="">
    <xsd:import namespace="79ed8d8e-735d-4020-8679-fc6c7b35ba8b"/>
    <xsd:import namespace="13533339-1929-4408-9256-cf4b1cc69088"/>
    <xsd:import namespace="c49330b3-e132-484e-ba4a-1eb43426289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Publisher" minOccurs="0"/>
                <xsd:element ref="ns4:MediaServiceDateTaken" minOccurs="0"/>
                <xsd:element ref="ns4:Publisher_x0028_s_x0029_" minOccurs="0"/>
                <xsd:element ref="ns4:Yea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d8d8e-735d-4020-8679-fc6c7b35ba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533339-1929-4408-9256-cf4b1cc69088"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49330b3-e132-484e-ba4a-1eb43426289d"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ublisher" ma:index="21" nillable="true" ma:displayName="Publisher" ma:format="Dropdown" ma:internalName="Publisher">
      <xsd:simpleType>
        <xsd:restriction base="dms:Text">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Publisher_x0028_s_x0029_" ma:index="23" nillable="true" ma:displayName="Publisher(s)" ma:description="Name of publisher" ma:format="Dropdown" ma:internalName="Publisher_x0028_s_x0029_">
      <xsd:simpleType>
        <xsd:restriction base="dms:Text">
          <xsd:maxLength value="255"/>
        </xsd:restriction>
      </xsd:simpleType>
    </xsd:element>
    <xsd:element name="Year" ma:index="24" nillable="true" ma:displayName="OA / APC data year" ma:description="Year of APC dataset or of OA articles dataset" ma:format="Dropdown" ma:internalName="Year">
      <xsd:simpleType>
        <xsd:restriction base="dms:Text">
          <xsd:maxLength value="255"/>
        </xsd:restriction>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9c6cfb5-50bc-4fca-81ee-f60fcea9a646"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Publisher_x0028_s_x0029_ xmlns="c49330b3-e132-484e-ba4a-1eb43426289d" xsi:nil="true"/>
    <Publisher xmlns="c49330b3-e132-484e-ba4a-1eb43426289d" xsi:nil="true"/>
    <Year xmlns="c49330b3-e132-484e-ba4a-1eb43426289d" xsi:nil="true"/>
    <_dlc_DocId xmlns="79ed8d8e-735d-4020-8679-fc6c7b35ba8b">5A7VYUX4WZA7-2105719427-34104</_dlc_DocId>
    <_dlc_DocIdUrl xmlns="79ed8d8e-735d-4020-8679-fc6c7b35ba8b">
      <Url>https://jisc365.sharepoint.com/sites/dcrd/jcts/_layouts/15/DocIdRedir.aspx?ID=5A7VYUX4WZA7-2105719427-34104</Url>
      <Description>5A7VYUX4WZA7-2105719427-34104</Description>
    </_dlc_DocIdUrl>
    <SharedWithUsers xmlns="79ed8d8e-735d-4020-8679-fc6c7b35ba8b">
      <UserInfo>
        <DisplayName>Gemma Wright</DisplayName>
        <AccountId>3983</AccountId>
        <AccountType/>
      </UserInfo>
      <UserInfo>
        <DisplayName>Anna Vernon</DisplayName>
        <AccountId>527</AccountId>
        <AccountType/>
      </UserInfo>
    </SharedWithUsers>
  </documentManagement>
</p:properties>
</file>

<file path=customXml/itemProps1.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2.xml><?xml version="1.0" encoding="utf-8"?>
<ds:datastoreItem xmlns:ds="http://schemas.openxmlformats.org/officeDocument/2006/customXml" ds:itemID="{E9B531CC-A242-4E1E-A607-7CF3040FA0E8}">
  <ds:schemaRefs>
    <ds:schemaRef ds:uri="http://schemas.microsoft.com/sharepoint/events"/>
  </ds:schemaRefs>
</ds:datastoreItem>
</file>

<file path=customXml/itemProps3.xml><?xml version="1.0" encoding="utf-8"?>
<ds:datastoreItem xmlns:ds="http://schemas.openxmlformats.org/officeDocument/2006/customXml" ds:itemID="{7C4A53B1-4A7F-4214-9182-8F97ADC22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d8d8e-735d-4020-8679-fc6c7b35ba8b"/>
    <ds:schemaRef ds:uri="13533339-1929-4408-9256-cf4b1cc69088"/>
    <ds:schemaRef ds:uri="c49330b3-e132-484e-ba4a-1eb434262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9EB7DD-AC1D-45FE-80C8-2458E189464F}">
  <ds:schemaRefs>
    <ds:schemaRef ds:uri="Microsoft.SharePoint.Taxonomy.ContentTypeSync"/>
  </ds:schemaRefs>
</ds:datastoreItem>
</file>

<file path=customXml/itemProps5.xml><?xml version="1.0" encoding="utf-8"?>
<ds:datastoreItem xmlns:ds="http://schemas.openxmlformats.org/officeDocument/2006/customXml" ds:itemID="{68D6DCC0-04EB-45CF-9CCF-4734B554EE64}">
  <ds:schemaRefs>
    <ds:schemaRef ds:uri="79ed8d8e-735d-4020-8679-fc6c7b35ba8b"/>
    <ds:schemaRef ds:uri="http://schemas.microsoft.com/office/infopath/2007/PartnerControls"/>
    <ds:schemaRef ds:uri="c49330b3-e132-484e-ba4a-1eb43426289d"/>
    <ds:schemaRef ds:uri="http://purl.org/dc/dcmitype/"/>
    <ds:schemaRef ds:uri="http://schemas.openxmlformats.org/package/2006/metadata/core-properties"/>
    <ds:schemaRef ds:uri="13533339-1929-4408-9256-cf4b1cc69088"/>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definitions</vt:lpstr>
      <vt:lpstr>Using block grants towards a TA</vt:lpstr>
      <vt:lpstr>Jisc APC template v6</vt:lpstr>
      <vt:lpstr>TA Data Source notes</vt:lpstr>
      <vt:lpstr>Constrained values</vt:lpstr>
      <vt:lpstr>Discounts, memberships &amp; pre-pa</vt:lpstr>
      <vt:lpstr>Transitional Agreement</vt:lpstr>
      <vt:lpstr>RCUK compliance summary</vt:lpstr>
      <vt:lpstr>'Jisc APC template v6'!Print_Area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Shamash</dc:creator>
  <cp:keywords/>
  <dc:description/>
  <cp:lastModifiedBy>Ramage, Lindsay</cp:lastModifiedBy>
  <cp:revision/>
  <dcterms:created xsi:type="dcterms:W3CDTF">2016-08-09T14:04:46Z</dcterms:created>
  <dcterms:modified xsi:type="dcterms:W3CDTF">2021-05-20T11:36:25Z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0x010100F6018FC8F8512E4197544256A559F80C</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a8adab85-0a9c-4954-8b22-522b86df2c69</vt:lpwstr>
  </property>
</Properties>
</file>